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24226"/>
  <mc:AlternateContent xmlns:mc="http://schemas.openxmlformats.org/markup-compatibility/2006">
    <mc:Choice Requires="x15">
      <x15ac:absPath xmlns:x15ac="http://schemas.microsoft.com/office/spreadsheetml/2010/11/ac" url="Z:\★手作りコース表\"/>
    </mc:Choice>
  </mc:AlternateContent>
  <xr:revisionPtr revIDLastSave="0" documentId="13_ncr:1_{6CF3A476-E831-4B06-98B7-3BAAEBAA18B6}" xr6:coauthVersionLast="47" xr6:coauthVersionMax="47" xr10:uidLastSave="{00000000-0000-0000-0000-000000000000}"/>
  <bookViews>
    <workbookView xWindow="-120" yWindow="-120" windowWidth="29040" windowHeight="15720" xr2:uid="{00000000-000D-0000-FFFF-FFFF00000000}"/>
  </bookViews>
  <sheets>
    <sheet name="ヒアリングシート" sheetId="11" r:id="rId1"/>
    <sheet name="バス代計算システム（新）" sheetId="17" state="hidden" r:id="rId2"/>
    <sheet name="コース表" sheetId="15" r:id="rId3"/>
    <sheet name="お申込・受付票" sheetId="9" state="hidden" r:id="rId4"/>
    <sheet name="料金計算表" sheetId="5" state="hidden" r:id="rId5"/>
    <sheet name="運送引受書（料金計算ベース）" sheetId="8" state="hidden" r:id="rId6"/>
    <sheet name="お見積り" sheetId="16" r:id="rId7"/>
    <sheet name="運行指示書" sheetId="1" r:id="rId8"/>
    <sheet name="運行前点検表" sheetId="12" r:id="rId9"/>
    <sheet name="運送引受書(運行指示ベース）" sheetId="4" r:id="rId10"/>
    <sheet name="直販契約書" sheetId="13" state="hidden" r:id="rId11"/>
    <sheet name="点呼記録簿" sheetId="14" r:id="rId12"/>
    <sheet name="リスト集" sheetId="3" r:id="rId13"/>
    <sheet name="FAX鏡" sheetId="6" state="hidden" r:id="rId14"/>
    <sheet name="お見積書" sheetId="7" state="hidden" r:id="rId15"/>
    <sheet name="外注請求書" sheetId="10" state="hidden" r:id="rId16"/>
  </sheets>
  <externalReferences>
    <externalReference r:id="rId17"/>
    <externalReference r:id="rId18"/>
    <externalReference r:id="rId19"/>
  </externalReferences>
  <definedNames>
    <definedName name="_xlnm._FilterDatabase" localSheetId="7" hidden="1">運行指示書!$C$15:$D$35</definedName>
    <definedName name="ggg">[1]バス代計算表!$F$8</definedName>
    <definedName name="Interest_Rate">[2]バス代計算表!$F$6</definedName>
    <definedName name="Loan_Amount">[2]バス代計算表!$F$5</definedName>
    <definedName name="Loan_Start">[2]バス代計算表!$F$8</definedName>
    <definedName name="Loan_Years">[2]バス代計算表!$F$7</definedName>
    <definedName name="_xlnm.Print_Area" localSheetId="13">FAX鏡!$A$1:$I$59</definedName>
    <definedName name="_xlnm.Print_Area" localSheetId="2">コース表!$A$1:$DQ$60</definedName>
    <definedName name="_xlnm.Print_Area" localSheetId="7">運行指示書!$A$1:$BD$35,運行指示書!$A$38:$BD$75,運行指示書!$A$77:$BD$112</definedName>
    <definedName name="_xlnm.Print_Area" localSheetId="9">'運送引受書(運行指示ベース）'!$A$1:$W$59</definedName>
    <definedName name="_xlnm.Print_Area" localSheetId="11">点呼記録簿!$K$1:$U$43</definedName>
    <definedName name="_xlnm.Print_Area" localSheetId="4">料金計算表!$A$1:$I$59</definedName>
    <definedName name="Total_Cost">[2]バス代計算表!$F$14</definedName>
    <definedName name="yamazaki">[1]バス代計算表!$F$5</definedName>
    <definedName name="ゴシック">[3]バス代計算表!$F$5</definedName>
    <definedName name="山崎">[3]バス代計算表!$F$7</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T41" i="4" l="1"/>
  <c r="I21" i="15"/>
  <c r="CV22" i="16"/>
  <c r="CV23" i="16"/>
  <c r="CV24" i="16"/>
  <c r="CV25" i="16"/>
  <c r="CV26" i="16"/>
  <c r="CV27" i="16"/>
  <c r="CV28" i="16"/>
  <c r="CV29" i="16"/>
  <c r="CZ29" i="16" s="1"/>
  <c r="CV30" i="16"/>
  <c r="CV31" i="16"/>
  <c r="CV32" i="16"/>
  <c r="CV33" i="16"/>
  <c r="CV34" i="16"/>
  <c r="CV35" i="16"/>
  <c r="CV36" i="16"/>
  <c r="CV37" i="16"/>
  <c r="CZ37" i="16" s="1"/>
  <c r="CV38" i="16"/>
  <c r="CV39" i="16"/>
  <c r="CV40" i="16"/>
  <c r="CV41" i="16"/>
  <c r="CV42" i="16"/>
  <c r="CV43" i="16"/>
  <c r="CV44" i="16"/>
  <c r="CV45" i="16"/>
  <c r="CZ45" i="16" s="1"/>
  <c r="CV46" i="16"/>
  <c r="CV47" i="16"/>
  <c r="CV48" i="16"/>
  <c r="CV49" i="16"/>
  <c r="CV50" i="16"/>
  <c r="CV51" i="16"/>
  <c r="CV52" i="16"/>
  <c r="CV53" i="16"/>
  <c r="CV21" i="16"/>
  <c r="CV20" i="16"/>
  <c r="Y55" i="16"/>
  <c r="Y45" i="16"/>
  <c r="AF23" i="16"/>
  <c r="CQ14" i="16"/>
  <c r="CH14" i="16"/>
  <c r="CE14" i="16"/>
  <c r="CB14" i="16"/>
  <c r="BV14" i="16"/>
  <c r="BS14" i="16"/>
  <c r="BP14" i="16"/>
  <c r="BI14" i="16"/>
  <c r="BA14" i="16"/>
  <c r="BG33" i="16"/>
  <c r="AF106" i="1"/>
  <c r="AF105" i="1"/>
  <c r="AM106" i="1"/>
  <c r="AM105" i="1"/>
  <c r="AM104" i="1"/>
  <c r="AM103" i="1"/>
  <c r="AM100" i="1"/>
  <c r="AM99" i="1"/>
  <c r="AM96" i="1"/>
  <c r="AM95" i="1"/>
  <c r="AM92" i="1"/>
  <c r="AM91" i="1"/>
  <c r="AM88" i="1"/>
  <c r="AM87" i="1"/>
  <c r="K106" i="1"/>
  <c r="K105" i="1"/>
  <c r="K102" i="1"/>
  <c r="K101" i="1"/>
  <c r="K98" i="1"/>
  <c r="K97" i="1"/>
  <c r="K94" i="1"/>
  <c r="K93" i="1"/>
  <c r="AM61" i="1"/>
  <c r="AM60" i="1"/>
  <c r="AM57" i="1"/>
  <c r="AM56" i="1"/>
  <c r="AM53" i="1"/>
  <c r="AM52" i="1"/>
  <c r="AM49" i="1"/>
  <c r="AM48" i="1"/>
  <c r="AM65" i="1"/>
  <c r="AM64" i="1"/>
  <c r="AM67" i="1"/>
  <c r="AM66" i="1"/>
  <c r="AF67" i="1"/>
  <c r="AF66" i="1"/>
  <c r="K67" i="1"/>
  <c r="K66" i="1"/>
  <c r="K63" i="1"/>
  <c r="K62" i="1"/>
  <c r="K59" i="1"/>
  <c r="K58" i="1"/>
  <c r="K55" i="1"/>
  <c r="K54" i="1"/>
  <c r="AM30" i="1"/>
  <c r="AM29" i="1"/>
  <c r="AM28" i="1"/>
  <c r="AM27" i="1"/>
  <c r="AM24" i="1"/>
  <c r="AM23" i="1"/>
  <c r="AM20" i="1"/>
  <c r="AM19" i="1"/>
  <c r="AM16" i="1"/>
  <c r="AM15" i="1"/>
  <c r="AM12" i="1"/>
  <c r="AM11" i="1"/>
  <c r="K30" i="1"/>
  <c r="K29" i="1"/>
  <c r="K26" i="1"/>
  <c r="K25" i="1"/>
  <c r="K22" i="1"/>
  <c r="K21" i="1"/>
  <c r="K18" i="1"/>
  <c r="K17" i="1"/>
  <c r="AF104" i="1"/>
  <c r="AF103" i="1"/>
  <c r="AF100" i="1"/>
  <c r="AF99" i="1"/>
  <c r="AF96" i="1"/>
  <c r="AF95" i="1"/>
  <c r="AF92" i="1"/>
  <c r="AF91" i="1"/>
  <c r="AF88" i="1"/>
  <c r="AF87" i="1"/>
  <c r="D106" i="1"/>
  <c r="D105" i="1"/>
  <c r="D102" i="1"/>
  <c r="D101" i="1"/>
  <c r="D98" i="1"/>
  <c r="D97" i="1"/>
  <c r="D94" i="1"/>
  <c r="D93" i="1"/>
  <c r="AF65" i="1"/>
  <c r="AF64" i="1"/>
  <c r="AF61" i="1"/>
  <c r="AF60" i="1"/>
  <c r="AF57" i="1"/>
  <c r="AF56" i="1"/>
  <c r="AF53" i="1"/>
  <c r="AF52" i="1"/>
  <c r="AF49" i="1"/>
  <c r="AF48" i="1"/>
  <c r="D67" i="1"/>
  <c r="D66" i="1"/>
  <c r="D63" i="1"/>
  <c r="D62" i="1"/>
  <c r="D59" i="1"/>
  <c r="D58" i="1"/>
  <c r="D55" i="1"/>
  <c r="D54" i="1"/>
  <c r="AF30" i="1"/>
  <c r="AF29" i="1"/>
  <c r="AF28" i="1"/>
  <c r="AF27" i="1"/>
  <c r="AF24" i="1"/>
  <c r="AF23" i="1"/>
  <c r="AF20" i="1"/>
  <c r="AF19" i="1"/>
  <c r="AF16" i="1"/>
  <c r="AF15" i="1"/>
  <c r="AF12" i="1"/>
  <c r="AF11" i="1"/>
  <c r="D30" i="1"/>
  <c r="D29" i="1"/>
  <c r="D26" i="1"/>
  <c r="D25" i="1"/>
  <c r="D22" i="1"/>
  <c r="D21" i="1"/>
  <c r="D18" i="1"/>
  <c r="D17" i="1"/>
  <c r="BH55" i="15"/>
  <c r="AH55" i="15"/>
  <c r="AJ29" i="16"/>
  <c r="AJ43" i="16"/>
  <c r="AJ42" i="16"/>
  <c r="AJ27" i="16"/>
  <c r="AJ28" i="16"/>
  <c r="AJ30" i="16"/>
  <c r="CZ44" i="16"/>
  <c r="CZ46" i="16"/>
  <c r="CZ52" i="16"/>
  <c r="CZ43" i="16"/>
  <c r="CZ42" i="16"/>
  <c r="BG53" i="16"/>
  <c r="BG52" i="16"/>
  <c r="BG51" i="16"/>
  <c r="BG50" i="16"/>
  <c r="BG49" i="16"/>
  <c r="BG48" i="16"/>
  <c r="BG47" i="16"/>
  <c r="BG46" i="16"/>
  <c r="BG34" i="16"/>
  <c r="BG35" i="16"/>
  <c r="BG36" i="16"/>
  <c r="BG37" i="16"/>
  <c r="BG38" i="16"/>
  <c r="BG39" i="16"/>
  <c r="BG40" i="16"/>
  <c r="BG41" i="16"/>
  <c r="BG42" i="16"/>
  <c r="BG43" i="16"/>
  <c r="BG31" i="16"/>
  <c r="BG30" i="16"/>
  <c r="BG29" i="16"/>
  <c r="CZ30" i="16"/>
  <c r="AF51" i="16"/>
  <c r="AJ51" i="16" s="1"/>
  <c r="J50" i="15"/>
  <c r="J55" i="15"/>
  <c r="CH52" i="15"/>
  <c r="BH52" i="15"/>
  <c r="AH52" i="15"/>
  <c r="J52" i="15"/>
  <c r="CE49" i="15"/>
  <c r="BD49" i="15"/>
  <c r="BS56" i="15"/>
  <c r="BH56" i="15"/>
  <c r="AS56" i="15"/>
  <c r="AI56" i="15"/>
  <c r="AR56" i="15" s="1"/>
  <c r="U56" i="15"/>
  <c r="K56" i="15"/>
  <c r="S56" i="15" s="1"/>
  <c r="CQ53" i="15"/>
  <c r="CH53" i="15"/>
  <c r="CO53" i="15" s="1"/>
  <c r="BR53" i="15"/>
  <c r="BI53" i="15"/>
  <c r="AS53" i="15"/>
  <c r="AI53" i="15"/>
  <c r="U53" i="15"/>
  <c r="K53" i="15"/>
  <c r="S53" i="15" s="1"/>
  <c r="CN50" i="15"/>
  <c r="CE50" i="15"/>
  <c r="CL50" i="15" s="1"/>
  <c r="BO50" i="15"/>
  <c r="BF50" i="15"/>
  <c r="AQ50" i="15"/>
  <c r="AG50" i="15"/>
  <c r="BH54" i="15"/>
  <c r="AI54" i="15"/>
  <c r="K54" i="15"/>
  <c r="CH51" i="15"/>
  <c r="BH51" i="15"/>
  <c r="AH51" i="15"/>
  <c r="J51" i="15"/>
  <c r="CE48" i="15"/>
  <c r="BD48" i="15"/>
  <c r="AF48" i="15"/>
  <c r="AF49" i="15"/>
  <c r="A50" i="15"/>
  <c r="A53" i="15" s="1"/>
  <c r="BQ56" i="15"/>
  <c r="BQ53" i="15"/>
  <c r="AR53" i="15"/>
  <c r="BN50" i="15"/>
  <c r="AP50" i="15"/>
  <c r="AF28" i="15"/>
  <c r="AP28" i="15" s="1"/>
  <c r="E19" i="17"/>
  <c r="F19" i="17" s="1"/>
  <c r="E21" i="17" s="1"/>
  <c r="D15" i="17"/>
  <c r="E15" i="17" s="1"/>
  <c r="F1" i="17"/>
  <c r="F3" i="17" s="1"/>
  <c r="E1" i="17"/>
  <c r="E6" i="17"/>
  <c r="AC56" i="4"/>
  <c r="BG20" i="16"/>
  <c r="AF52" i="16"/>
  <c r="AJ52" i="16" s="1"/>
  <c r="AJ50" i="16"/>
  <c r="AJ49" i="16"/>
  <c r="AF48" i="16"/>
  <c r="AJ48" i="16" s="1"/>
  <c r="BG28" i="16"/>
  <c r="BG27" i="16"/>
  <c r="BG26" i="16"/>
  <c r="BG25" i="16"/>
  <c r="BG24" i="16"/>
  <c r="BG23" i="16"/>
  <c r="BG22" i="16"/>
  <c r="CZ24" i="16"/>
  <c r="CZ26" i="16"/>
  <c r="CZ27" i="16"/>
  <c r="CZ31" i="16"/>
  <c r="CZ32" i="16"/>
  <c r="CZ33" i="16"/>
  <c r="CZ34" i="16"/>
  <c r="CZ35" i="16"/>
  <c r="CZ36" i="16"/>
  <c r="CZ38" i="16"/>
  <c r="CZ41" i="16"/>
  <c r="BG21" i="16"/>
  <c r="BO39" i="15"/>
  <c r="CE27" i="15"/>
  <c r="BI32" i="15"/>
  <c r="AI32" i="15"/>
  <c r="J32" i="15"/>
  <c r="CH29" i="15"/>
  <c r="BH29" i="15"/>
  <c r="AH29" i="15"/>
  <c r="J29" i="15"/>
  <c r="BH43" i="15"/>
  <c r="AI43" i="15"/>
  <c r="K43" i="15"/>
  <c r="CH40" i="15"/>
  <c r="BH40" i="15"/>
  <c r="AH40" i="15"/>
  <c r="J40" i="15"/>
  <c r="CE37" i="15"/>
  <c r="BD37" i="15"/>
  <c r="AF37" i="15"/>
  <c r="CE26" i="15"/>
  <c r="BD26" i="15"/>
  <c r="AF26" i="15"/>
  <c r="CN28" i="15"/>
  <c r="BS45" i="15"/>
  <c r="BH45" i="15"/>
  <c r="BQ45" i="15" s="1"/>
  <c r="BH44" i="15"/>
  <c r="AS45" i="15"/>
  <c r="AI45" i="15"/>
  <c r="AR45" i="15" s="1"/>
  <c r="U45" i="15"/>
  <c r="K45" i="15"/>
  <c r="T45" i="15" s="1"/>
  <c r="CQ42" i="15"/>
  <c r="CH42" i="15"/>
  <c r="CO42" i="15" s="1"/>
  <c r="BR42" i="15"/>
  <c r="BI42" i="15"/>
  <c r="BQ42" i="15" s="1"/>
  <c r="AS42" i="15"/>
  <c r="AI42" i="15"/>
  <c r="AR42" i="15" s="1"/>
  <c r="U42" i="15"/>
  <c r="K42" i="15"/>
  <c r="S42" i="15" s="1"/>
  <c r="CN39" i="15"/>
  <c r="CE39" i="15"/>
  <c r="CL39" i="15" s="1"/>
  <c r="BF39" i="15"/>
  <c r="BN39" i="15" s="1"/>
  <c r="AG39" i="15"/>
  <c r="AP39" i="15" s="1"/>
  <c r="AQ39" i="15"/>
  <c r="J39" i="15"/>
  <c r="AH44" i="15"/>
  <c r="J44" i="15"/>
  <c r="CH41" i="15"/>
  <c r="BH41" i="15"/>
  <c r="AH41" i="15"/>
  <c r="J41" i="15"/>
  <c r="CE38" i="15"/>
  <c r="BD38" i="15"/>
  <c r="AF38" i="15"/>
  <c r="BR34" i="15"/>
  <c r="BI34" i="15"/>
  <c r="BQ34" i="15" s="1"/>
  <c r="AS34" i="15"/>
  <c r="AI34" i="15"/>
  <c r="AR34" i="15" s="1"/>
  <c r="U34" i="15"/>
  <c r="J34" i="15"/>
  <c r="P34" i="15" s="1"/>
  <c r="CQ31" i="15"/>
  <c r="CJ31" i="15"/>
  <c r="CP31" i="15" s="1"/>
  <c r="BR31" i="15"/>
  <c r="BI31" i="15"/>
  <c r="BQ31" i="15" s="1"/>
  <c r="AS31" i="15"/>
  <c r="AI31" i="15"/>
  <c r="AR31" i="15" s="1"/>
  <c r="U31" i="15"/>
  <c r="J31" i="15"/>
  <c r="R31" i="15" s="1"/>
  <c r="CF28" i="15"/>
  <c r="CM28" i="15" s="1"/>
  <c r="BO28" i="15"/>
  <c r="BF28" i="15"/>
  <c r="BN28" i="15" s="1"/>
  <c r="AR28" i="15"/>
  <c r="BH33" i="15"/>
  <c r="AH33" i="15"/>
  <c r="J33" i="15"/>
  <c r="CH30" i="15"/>
  <c r="BH30" i="15"/>
  <c r="AH30" i="15"/>
  <c r="J30" i="15"/>
  <c r="BD27" i="15"/>
  <c r="AF27" i="15"/>
  <c r="CR11" i="16"/>
  <c r="J28" i="15"/>
  <c r="BX2" i="16"/>
  <c r="BX1" i="16"/>
  <c r="DS1" i="16"/>
  <c r="DP2" i="15"/>
  <c r="A39" i="15"/>
  <c r="A42" i="15" s="1"/>
  <c r="CO12" i="15"/>
  <c r="K9" i="16"/>
  <c r="C4" i="16"/>
  <c r="AJ37" i="16"/>
  <c r="AJ38" i="16"/>
  <c r="AJ39" i="16"/>
  <c r="AJ36" i="16"/>
  <c r="K14" i="16"/>
  <c r="DP1" i="16"/>
  <c r="DE1" i="16"/>
  <c r="CZ54" i="16"/>
  <c r="AJ54" i="16"/>
  <c r="AJ53" i="16"/>
  <c r="AJ44" i="16"/>
  <c r="AJ41" i="16"/>
  <c r="AJ40" i="16"/>
  <c r="AJ31" i="16"/>
  <c r="AJ26" i="16"/>
  <c r="AJ25" i="16"/>
  <c r="AJ24" i="16"/>
  <c r="AJ22" i="16"/>
  <c r="Z21" i="16"/>
  <c r="AJ21" i="16" s="1"/>
  <c r="AJ20" i="16"/>
  <c r="K1" i="14"/>
  <c r="DK60" i="15"/>
  <c r="CW16" i="15"/>
  <c r="AJ16" i="15"/>
  <c r="AI14" i="16" s="1"/>
  <c r="A28" i="15"/>
  <c r="A31" i="15" s="1"/>
  <c r="I16" i="15"/>
  <c r="I11" i="15"/>
  <c r="A6" i="15"/>
  <c r="AC3" i="15"/>
  <c r="F4" i="15"/>
  <c r="F3" i="15"/>
  <c r="DM2" i="15"/>
  <c r="DD2" i="15"/>
  <c r="J1" i="15"/>
  <c r="B1" i="15"/>
  <c r="DI3" i="15"/>
  <c r="CZ53" i="16" l="1"/>
  <c r="CZ51" i="16"/>
  <c r="CZ25" i="16"/>
  <c r="CZ50" i="16"/>
  <c r="CZ21" i="16"/>
  <c r="CZ49" i="16"/>
  <c r="CZ23" i="16"/>
  <c r="CZ48" i="16"/>
  <c r="CZ22" i="16"/>
  <c r="CZ40" i="16"/>
  <c r="CZ47" i="16"/>
  <c r="CZ39" i="16"/>
  <c r="CZ28" i="16"/>
  <c r="AF35" i="16"/>
  <c r="AJ35" i="16" s="1"/>
  <c r="AQ45" i="16" s="1"/>
  <c r="E23" i="17"/>
  <c r="F22" i="17"/>
  <c r="F21" i="17"/>
  <c r="E22" i="17"/>
  <c r="F23" i="17"/>
  <c r="F15" i="17"/>
  <c r="E3" i="17"/>
  <c r="E5" i="17"/>
  <c r="E4" i="17"/>
  <c r="F5" i="17"/>
  <c r="F4" i="17"/>
  <c r="F6" i="17"/>
  <c r="G6" i="17" s="1"/>
  <c r="AQ55" i="16"/>
  <c r="CZ20" i="16"/>
  <c r="AJ23" i="16"/>
  <c r="AQ32" i="16" s="1"/>
  <c r="Y32" i="16" s="1"/>
  <c r="DG55" i="16" l="1"/>
  <c r="CC55" i="16" s="1"/>
  <c r="G15" i="17"/>
  <c r="F7" i="17"/>
  <c r="J4" i="17" s="1"/>
  <c r="F8" i="17"/>
  <c r="J6" i="17" s="1"/>
  <c r="N6" i="17" s="1"/>
  <c r="F9" i="17"/>
  <c r="J8" i="17" s="1"/>
  <c r="N8" i="17" s="1"/>
  <c r="E8" i="17"/>
  <c r="I6" i="17" s="1"/>
  <c r="M6" i="17" s="1"/>
  <c r="E9" i="17"/>
  <c r="I8" i="17" s="1"/>
  <c r="M8" i="17" s="1"/>
  <c r="E7" i="17"/>
  <c r="I4" i="17" s="1"/>
  <c r="M4" i="17" s="1"/>
  <c r="F25" i="17" l="1"/>
  <c r="J23" i="17" s="1"/>
  <c r="N23" i="17" s="1"/>
  <c r="F26" i="17"/>
  <c r="J25" i="17" s="1"/>
  <c r="N25" i="17" s="1"/>
  <c r="F27" i="17"/>
  <c r="J27" i="17" s="1"/>
  <c r="N27" i="17" s="1"/>
  <c r="E26" i="17"/>
  <c r="I25" i="17" s="1"/>
  <c r="M25" i="17" s="1"/>
  <c r="E27" i="17"/>
  <c r="I27" i="17" s="1"/>
  <c r="M27" i="17" s="1"/>
  <c r="E25" i="17"/>
  <c r="I23" i="17" s="1"/>
  <c r="M23" i="17" s="1"/>
  <c r="N4" i="17"/>
  <c r="DI58" i="16"/>
  <c r="CC58" i="16" s="1"/>
  <c r="M8" i="14" l="1"/>
  <c r="M6" i="14"/>
  <c r="M4" i="14"/>
  <c r="B99" i="11" l="1"/>
  <c r="I8" i="14" l="1"/>
  <c r="I6" i="14"/>
  <c r="I4" i="14"/>
  <c r="G8" i="14"/>
  <c r="G6" i="14"/>
  <c r="G4" i="14"/>
  <c r="E8" i="14"/>
  <c r="E6" i="14"/>
  <c r="E4" i="14"/>
  <c r="C8" i="14"/>
  <c r="C6" i="14"/>
  <c r="C4" i="14"/>
  <c r="M58" i="4" l="1"/>
  <c r="L41" i="4"/>
  <c r="H40" i="4"/>
  <c r="H41" i="4"/>
  <c r="A39" i="4"/>
  <c r="A40" i="4"/>
  <c r="A41" i="4"/>
  <c r="T46" i="13" l="1"/>
  <c r="T41" i="13" l="1"/>
  <c r="T40" i="13"/>
  <c r="R11" i="13"/>
  <c r="T63" i="4"/>
  <c r="T52" i="13" l="1"/>
  <c r="T54" i="13" s="1"/>
  <c r="T57" i="13" s="1"/>
  <c r="L43" i="13"/>
  <c r="H43" i="13"/>
  <c r="A43" i="13"/>
  <c r="N41" i="13"/>
  <c r="O41" i="13" s="1"/>
  <c r="L41" i="13"/>
  <c r="H41" i="13"/>
  <c r="A41" i="13"/>
  <c r="N40" i="13"/>
  <c r="O40" i="13" s="1"/>
  <c r="L40" i="13"/>
  <c r="H40" i="13"/>
  <c r="A40" i="13"/>
  <c r="N39" i="13"/>
  <c r="O39" i="13" s="1"/>
  <c r="L39" i="13"/>
  <c r="H39" i="13"/>
  <c r="A39" i="13"/>
  <c r="N38" i="13"/>
  <c r="O38" i="13" s="1"/>
  <c r="L38" i="13"/>
  <c r="H38" i="13"/>
  <c r="A38" i="13"/>
  <c r="L37" i="13"/>
  <c r="H37" i="13"/>
  <c r="A37" i="13"/>
  <c r="L36" i="13"/>
  <c r="H36" i="13"/>
  <c r="A36" i="13"/>
  <c r="L35" i="13"/>
  <c r="H35" i="13"/>
  <c r="A35" i="13"/>
  <c r="L34" i="13"/>
  <c r="H34" i="13"/>
  <c r="A34" i="13"/>
  <c r="L33" i="13"/>
  <c r="H33" i="13"/>
  <c r="A33" i="13"/>
  <c r="L32" i="13"/>
  <c r="H32" i="13"/>
  <c r="A32" i="13"/>
  <c r="L31" i="13"/>
  <c r="H31" i="13"/>
  <c r="A31" i="13"/>
  <c r="T30" i="13"/>
  <c r="Q53" i="13" s="1"/>
  <c r="L30" i="13"/>
  <c r="H30" i="13"/>
  <c r="A30" i="13"/>
  <c r="L29" i="13"/>
  <c r="H29" i="13"/>
  <c r="A29" i="13"/>
  <c r="L28" i="13"/>
  <c r="H28" i="13"/>
  <c r="A28" i="13"/>
  <c r="A26" i="13"/>
  <c r="Q21" i="13"/>
  <c r="H8" i="13"/>
  <c r="R7" i="13"/>
  <c r="L5" i="13"/>
  <c r="R3" i="13"/>
  <c r="C54" i="11" l="1"/>
  <c r="C53" i="11"/>
  <c r="B53" i="11"/>
  <c r="T58" i="4" l="1"/>
  <c r="AB33" i="1" l="1"/>
  <c r="E47" i="13" s="1"/>
  <c r="Q90" i="1" l="1"/>
  <c r="Q92" i="1"/>
  <c r="Q94" i="1"/>
  <c r="Q96" i="1"/>
  <c r="Q98" i="1"/>
  <c r="Q100" i="1"/>
  <c r="Q102" i="1"/>
  <c r="Q104" i="1"/>
  <c r="Q106" i="1"/>
  <c r="Q108" i="1"/>
  <c r="B145" i="11" l="1"/>
  <c r="L27" i="13" s="1"/>
  <c r="H27" i="13"/>
  <c r="S42" i="1" l="1"/>
  <c r="AM107" i="1" l="1"/>
  <c r="I29" i="14" l="1"/>
  <c r="M43" i="13"/>
  <c r="BB83" i="1"/>
  <c r="AF108" i="1"/>
  <c r="M40" i="13"/>
  <c r="M41" i="13"/>
  <c r="AF107" i="1"/>
  <c r="M39" i="13"/>
  <c r="M38" i="13"/>
  <c r="K89" i="1"/>
  <c r="M28" i="13" s="1"/>
  <c r="K90" i="1"/>
  <c r="N28" i="13" s="1"/>
  <c r="O28" i="13" s="1"/>
  <c r="M29" i="13"/>
  <c r="N29" i="13"/>
  <c r="O29" i="13" s="1"/>
  <c r="M30" i="13"/>
  <c r="N30" i="13"/>
  <c r="O30" i="13" s="1"/>
  <c r="M31" i="13"/>
  <c r="N31" i="13"/>
  <c r="O31" i="13" s="1"/>
  <c r="M32" i="13"/>
  <c r="N32" i="13"/>
  <c r="O32" i="13" s="1"/>
  <c r="M33" i="13"/>
  <c r="N33" i="13"/>
  <c r="O33" i="13" s="1"/>
  <c r="M34" i="13"/>
  <c r="N34" i="13"/>
  <c r="O34" i="13" s="1"/>
  <c r="M35" i="13"/>
  <c r="N35" i="13"/>
  <c r="M36" i="13"/>
  <c r="N36" i="13"/>
  <c r="O36" i="13" s="1"/>
  <c r="M37" i="13"/>
  <c r="N37" i="13"/>
  <c r="O37" i="13" s="1"/>
  <c r="D89" i="1"/>
  <c r="D90" i="1"/>
  <c r="K88" i="1"/>
  <c r="N27" i="13" s="1"/>
  <c r="O27" i="13" s="1"/>
  <c r="K87" i="1"/>
  <c r="M27" i="13" s="1"/>
  <c r="D88" i="1"/>
  <c r="AF68" i="1"/>
  <c r="AF69" i="1"/>
  <c r="I40" i="13"/>
  <c r="J40" i="13"/>
  <c r="K40" i="13" s="1"/>
  <c r="I41" i="13"/>
  <c r="J41" i="13"/>
  <c r="K41" i="13" s="1"/>
  <c r="AM68" i="1"/>
  <c r="J39" i="13"/>
  <c r="K39" i="13" s="1"/>
  <c r="I39" i="13"/>
  <c r="J38" i="13"/>
  <c r="K38" i="13" s="1"/>
  <c r="I38" i="13"/>
  <c r="D50" i="1"/>
  <c r="D51" i="1"/>
  <c r="K50" i="1"/>
  <c r="I28" i="13" s="1"/>
  <c r="K51" i="1"/>
  <c r="J28" i="13" s="1"/>
  <c r="I29" i="13"/>
  <c r="J29" i="13"/>
  <c r="I30" i="13"/>
  <c r="J30" i="13"/>
  <c r="I31" i="13"/>
  <c r="J31" i="13"/>
  <c r="I32" i="13"/>
  <c r="J32" i="13"/>
  <c r="K32" i="13" s="1"/>
  <c r="I33" i="13"/>
  <c r="J33" i="13"/>
  <c r="K33" i="13" s="1"/>
  <c r="I34" i="13"/>
  <c r="J34" i="13"/>
  <c r="K34" i="13" s="1"/>
  <c r="I35" i="13"/>
  <c r="J35" i="13"/>
  <c r="K35" i="13" s="1"/>
  <c r="I36" i="13"/>
  <c r="J36" i="13"/>
  <c r="K36" i="13" s="1"/>
  <c r="I37" i="13"/>
  <c r="J37" i="13"/>
  <c r="K37" i="13" s="1"/>
  <c r="K49" i="1"/>
  <c r="J27" i="13" s="1"/>
  <c r="K48" i="1"/>
  <c r="I27" i="13" s="1"/>
  <c r="D49" i="1"/>
  <c r="AF31" i="1"/>
  <c r="AF32" i="1"/>
  <c r="D14" i="1"/>
  <c r="B54" i="11"/>
  <c r="D12" i="1" s="1"/>
  <c r="C40" i="13"/>
  <c r="E40" i="13"/>
  <c r="G40" i="13" s="1"/>
  <c r="C41" i="13"/>
  <c r="E41" i="13"/>
  <c r="G41" i="13" s="1"/>
  <c r="AM31" i="1"/>
  <c r="M29" i="14" s="1"/>
  <c r="E39" i="13"/>
  <c r="G39" i="13" s="1"/>
  <c r="C39" i="13"/>
  <c r="E38" i="13"/>
  <c r="C38" i="13"/>
  <c r="K14" i="1"/>
  <c r="E28" i="13" s="1"/>
  <c r="G28" i="13" s="1"/>
  <c r="C29" i="13"/>
  <c r="E29" i="13"/>
  <c r="G29" i="13" s="1"/>
  <c r="C30" i="13"/>
  <c r="E30" i="13"/>
  <c r="G30" i="13" s="1"/>
  <c r="C31" i="13"/>
  <c r="E31" i="13"/>
  <c r="C32" i="13"/>
  <c r="E32" i="13"/>
  <c r="C33" i="13"/>
  <c r="E33" i="13"/>
  <c r="G33" i="13" s="1"/>
  <c r="C34" i="13"/>
  <c r="E34" i="13"/>
  <c r="C35" i="13"/>
  <c r="E35" i="13"/>
  <c r="G35" i="13" s="1"/>
  <c r="C36" i="13"/>
  <c r="E36" i="13"/>
  <c r="G36" i="13" s="1"/>
  <c r="C37" i="13"/>
  <c r="E37" i="13"/>
  <c r="G37" i="13" s="1"/>
  <c r="K13" i="1"/>
  <c r="C28" i="13" s="1"/>
  <c r="O35" i="13" l="1"/>
  <c r="O43" i="13" s="1"/>
  <c r="K31" i="13"/>
  <c r="K30" i="13"/>
  <c r="K29" i="13"/>
  <c r="K27" i="13"/>
  <c r="G31" i="13"/>
  <c r="K28" i="13"/>
  <c r="G29" i="14"/>
  <c r="I43" i="13"/>
  <c r="C43" i="13"/>
  <c r="E29" i="14"/>
  <c r="C29" i="14"/>
  <c r="G38" i="13"/>
  <c r="G34" i="13"/>
  <c r="G32" i="13"/>
  <c r="BB44" i="1"/>
  <c r="BB7" i="1"/>
  <c r="AO87" i="1"/>
  <c r="K12" i="1"/>
  <c r="E27" i="13" s="1"/>
  <c r="K11" i="1"/>
  <c r="C27" i="13" s="1"/>
  <c r="K43" i="13" l="1"/>
  <c r="G27" i="13"/>
  <c r="G43" i="13" s="1"/>
  <c r="D116" i="3"/>
  <c r="AC52" i="4"/>
  <c r="AC51" i="4"/>
  <c r="AC50" i="4"/>
  <c r="AD52" i="4"/>
  <c r="AD51" i="4"/>
  <c r="AD50" i="4"/>
  <c r="AE52" i="4"/>
  <c r="AE51" i="4"/>
  <c r="AE50" i="4"/>
  <c r="H8" i="4" l="1"/>
  <c r="N41" i="4"/>
  <c r="M41" i="4"/>
  <c r="J41" i="4"/>
  <c r="I41" i="4"/>
  <c r="N40" i="4"/>
  <c r="N39" i="4"/>
  <c r="N38" i="4"/>
  <c r="M40" i="4"/>
  <c r="M39" i="4"/>
  <c r="M38" i="4"/>
  <c r="N37" i="4"/>
  <c r="M37" i="4"/>
  <c r="N36" i="4"/>
  <c r="N35" i="4"/>
  <c r="N34" i="4"/>
  <c r="N33" i="4"/>
  <c r="N32" i="4"/>
  <c r="N31" i="4"/>
  <c r="N30" i="4"/>
  <c r="N29" i="4"/>
  <c r="M43" i="4"/>
  <c r="J40" i="4"/>
  <c r="J39" i="4"/>
  <c r="I40" i="4"/>
  <c r="I39" i="4"/>
  <c r="J38" i="4"/>
  <c r="I38" i="4"/>
  <c r="J37" i="4"/>
  <c r="I37" i="4"/>
  <c r="E41" i="4"/>
  <c r="E40" i="4"/>
  <c r="E39" i="4"/>
  <c r="E38" i="4"/>
  <c r="C37" i="4"/>
  <c r="C36" i="4"/>
  <c r="C41" i="4"/>
  <c r="C40" i="4"/>
  <c r="C39" i="4"/>
  <c r="C38" i="4"/>
  <c r="M36" i="4"/>
  <c r="M35" i="4"/>
  <c r="M34" i="4"/>
  <c r="M33" i="4"/>
  <c r="M32" i="4"/>
  <c r="M31" i="4"/>
  <c r="M30" i="4"/>
  <c r="M29" i="4"/>
  <c r="N28" i="4"/>
  <c r="M28" i="4"/>
  <c r="N27" i="4"/>
  <c r="M27" i="4"/>
  <c r="L43" i="4"/>
  <c r="L28" i="4"/>
  <c r="L29" i="4"/>
  <c r="L30" i="4"/>
  <c r="L31" i="4"/>
  <c r="L32" i="4"/>
  <c r="L33" i="4"/>
  <c r="L34" i="4"/>
  <c r="L35" i="4"/>
  <c r="L36" i="4"/>
  <c r="L37" i="4"/>
  <c r="L38" i="4"/>
  <c r="L39" i="4"/>
  <c r="L40" i="4"/>
  <c r="I43" i="4"/>
  <c r="J35" i="4"/>
  <c r="J36" i="4"/>
  <c r="J34" i="4"/>
  <c r="J33" i="4"/>
  <c r="J32" i="4"/>
  <c r="J31" i="4"/>
  <c r="J30" i="4"/>
  <c r="J29" i="4"/>
  <c r="I36" i="4"/>
  <c r="I35" i="4"/>
  <c r="I34" i="4"/>
  <c r="I33" i="4"/>
  <c r="I32" i="4"/>
  <c r="I31" i="4"/>
  <c r="I30" i="4"/>
  <c r="I29" i="4"/>
  <c r="J28" i="4"/>
  <c r="I28" i="4"/>
  <c r="J27" i="4"/>
  <c r="I27" i="4"/>
  <c r="H43" i="4"/>
  <c r="H28" i="4"/>
  <c r="H29" i="4"/>
  <c r="H30" i="4"/>
  <c r="H31" i="4"/>
  <c r="H32" i="4"/>
  <c r="H33" i="4"/>
  <c r="H34" i="4"/>
  <c r="H35" i="4"/>
  <c r="H36" i="4"/>
  <c r="H37" i="4"/>
  <c r="H38" i="4"/>
  <c r="H39" i="4"/>
  <c r="W78" i="1" l="1"/>
  <c r="AB78" i="1"/>
  <c r="AF78" i="1"/>
  <c r="G79" i="1"/>
  <c r="E80" i="12" s="1"/>
  <c r="T79" i="1"/>
  <c r="AF79" i="1"/>
  <c r="AL80" i="12" s="1"/>
  <c r="G80" i="1"/>
  <c r="AF80" i="1"/>
  <c r="AS80" i="1"/>
  <c r="S81" i="1"/>
  <c r="W81" i="1" s="1"/>
  <c r="Z81" i="1"/>
  <c r="K84" i="1"/>
  <c r="BM113" i="1" s="1"/>
  <c r="M87" i="1"/>
  <c r="Q88" i="1"/>
  <c r="AS88" i="1"/>
  <c r="M89" i="1"/>
  <c r="AO89" i="1"/>
  <c r="AS90" i="1"/>
  <c r="M91" i="1"/>
  <c r="AO91" i="1"/>
  <c r="AS92" i="1"/>
  <c r="M93" i="1"/>
  <c r="AO93" i="1"/>
  <c r="AS94" i="1"/>
  <c r="M95" i="1"/>
  <c r="AO95" i="1"/>
  <c r="AS96" i="1"/>
  <c r="M97" i="1"/>
  <c r="AO97" i="1"/>
  <c r="AS98" i="1"/>
  <c r="M99" i="1"/>
  <c r="AO99" i="1"/>
  <c r="AS100" i="1"/>
  <c r="M101" i="1"/>
  <c r="AO101" i="1"/>
  <c r="AS102" i="1"/>
  <c r="AO48" i="1"/>
  <c r="AS49" i="1"/>
  <c r="AO50" i="1"/>
  <c r="AS51" i="1"/>
  <c r="AS108" i="1"/>
  <c r="M107" i="1"/>
  <c r="AS106" i="1"/>
  <c r="AO105" i="1"/>
  <c r="M105" i="1"/>
  <c r="AS104" i="1"/>
  <c r="AO103" i="1"/>
  <c r="M103" i="1"/>
  <c r="W42" i="1"/>
  <c r="S5" i="1"/>
  <c r="V23" i="13" s="1"/>
  <c r="AF41" i="1"/>
  <c r="AS41" i="1"/>
  <c r="G41" i="1"/>
  <c r="T40" i="1"/>
  <c r="AF40" i="1"/>
  <c r="AL41" i="12" s="1"/>
  <c r="G40" i="1"/>
  <c r="E41" i="12" s="1"/>
  <c r="AS69" i="1"/>
  <c r="Q69" i="1"/>
  <c r="M68" i="1"/>
  <c r="AS67" i="1"/>
  <c r="AO66" i="1"/>
  <c r="Q67" i="1"/>
  <c r="M66" i="1"/>
  <c r="AS65" i="1"/>
  <c r="AO64" i="1"/>
  <c r="Q65" i="1"/>
  <c r="M64" i="1"/>
  <c r="AS63" i="1"/>
  <c r="AO62" i="1"/>
  <c r="Q63" i="1"/>
  <c r="M62" i="1"/>
  <c r="AS61" i="1"/>
  <c r="AO60" i="1"/>
  <c r="Q61" i="1"/>
  <c r="M60" i="1"/>
  <c r="AS59" i="1"/>
  <c r="AO58" i="1"/>
  <c r="Q59" i="1"/>
  <c r="M58" i="1"/>
  <c r="AS57" i="1"/>
  <c r="AO56" i="1"/>
  <c r="Q57" i="1"/>
  <c r="M56" i="1"/>
  <c r="AS55" i="1"/>
  <c r="AO54" i="1"/>
  <c r="Q55" i="1"/>
  <c r="M54" i="1"/>
  <c r="AS53" i="1"/>
  <c r="AO52" i="1"/>
  <c r="Q53" i="1"/>
  <c r="M52" i="1"/>
  <c r="Q51" i="1"/>
  <c r="M50" i="1"/>
  <c r="Q49" i="1"/>
  <c r="M48" i="1"/>
  <c r="AF39" i="1"/>
  <c r="AB39" i="1"/>
  <c r="W39" i="1"/>
  <c r="I9" i="14" l="1"/>
  <c r="M26" i="13"/>
  <c r="V23" i="4"/>
  <c r="AE53" i="4"/>
  <c r="AO107" i="1"/>
  <c r="AI35" i="1"/>
  <c r="AO68" i="1"/>
  <c r="BB79" i="1"/>
  <c r="AE49" i="4"/>
  <c r="M26" i="4"/>
  <c r="K45" i="1"/>
  <c r="BM74" i="1" s="1"/>
  <c r="G9" i="14" l="1"/>
  <c r="I26" i="13"/>
  <c r="BB40" i="1"/>
  <c r="AD49" i="4"/>
  <c r="I26" i="4"/>
  <c r="AD53" i="4"/>
  <c r="E37" i="4"/>
  <c r="E36" i="4"/>
  <c r="E35" i="4"/>
  <c r="E34" i="4"/>
  <c r="E33" i="4"/>
  <c r="E32" i="4"/>
  <c r="E31" i="4"/>
  <c r="E30" i="4"/>
  <c r="E29" i="4"/>
  <c r="E28" i="4"/>
  <c r="C43" i="4"/>
  <c r="C35" i="4"/>
  <c r="C34" i="4"/>
  <c r="C33" i="4"/>
  <c r="C32" i="4"/>
  <c r="C31" i="4"/>
  <c r="C30" i="4"/>
  <c r="C29" i="4"/>
  <c r="C28" i="4"/>
  <c r="E27" i="4"/>
  <c r="A43" i="4"/>
  <c r="A30" i="4"/>
  <c r="A31" i="4"/>
  <c r="A32" i="4"/>
  <c r="A33" i="4"/>
  <c r="A34" i="4"/>
  <c r="A35" i="4"/>
  <c r="A36" i="4"/>
  <c r="A37" i="4"/>
  <c r="A38" i="4"/>
  <c r="A29" i="4"/>
  <c r="A28" i="4"/>
  <c r="D13" i="1"/>
  <c r="D11" i="1"/>
  <c r="A27" i="13" l="1"/>
  <c r="J22" i="13"/>
  <c r="L27" i="4"/>
  <c r="D87" i="1"/>
  <c r="H27" i="4"/>
  <c r="D48" i="1"/>
  <c r="AS4" i="1"/>
  <c r="AO15" i="1" l="1"/>
  <c r="AS16" i="1"/>
  <c r="AO17" i="1"/>
  <c r="AS18" i="1"/>
  <c r="AO19" i="1"/>
  <c r="AS20" i="1"/>
  <c r="AO21" i="1"/>
  <c r="AS22" i="1"/>
  <c r="AO23" i="1"/>
  <c r="AS24" i="1"/>
  <c r="AO25" i="1"/>
  <c r="AS26" i="1"/>
  <c r="AO27" i="1"/>
  <c r="AS28" i="1"/>
  <c r="AO29" i="1"/>
  <c r="AS30" i="1"/>
  <c r="AS32" i="1"/>
  <c r="AO13" i="1"/>
  <c r="AS14" i="1"/>
  <c r="AS12" i="1"/>
  <c r="AO11" i="1"/>
  <c r="C27" i="4"/>
  <c r="Q18" i="1"/>
  <c r="Q20" i="1"/>
  <c r="Q22" i="1"/>
  <c r="Q24" i="1"/>
  <c r="Q26" i="1"/>
  <c r="Q28" i="1"/>
  <c r="Q30" i="1"/>
  <c r="Q32" i="1"/>
  <c r="M17" i="1"/>
  <c r="M19" i="1"/>
  <c r="M21" i="1"/>
  <c r="M23" i="1"/>
  <c r="M25" i="1"/>
  <c r="M27" i="1"/>
  <c r="M29" i="1"/>
  <c r="M31" i="1"/>
  <c r="Q16" i="1"/>
  <c r="Q14" i="1"/>
  <c r="M15" i="1"/>
  <c r="M13" i="1"/>
  <c r="K9" i="1" l="1"/>
  <c r="M11" i="1" l="1"/>
  <c r="K8" i="1"/>
  <c r="M9" i="14" l="1"/>
  <c r="BM37" i="1"/>
  <c r="V21" i="13"/>
  <c r="E26" i="13" s="1"/>
  <c r="E9" i="14"/>
  <c r="C9" i="14"/>
  <c r="AC53" i="4"/>
  <c r="T44" i="13"/>
  <c r="T42" i="13" s="1"/>
  <c r="T43" i="13" s="1"/>
  <c r="AC49" i="4"/>
  <c r="AO31" i="1"/>
  <c r="T52" i="4"/>
  <c r="AG69" i="4"/>
  <c r="AG68" i="4"/>
  <c r="AG67" i="4"/>
  <c r="AG66" i="4"/>
  <c r="T30" i="4"/>
  <c r="Q53" i="4" s="1"/>
  <c r="T54" i="4" l="1"/>
  <c r="T57" i="4" s="1"/>
  <c r="AH67" i="4"/>
  <c r="AI67" i="4" s="1"/>
  <c r="AH69" i="4"/>
  <c r="T44" i="4"/>
  <c r="AG71" i="4" l="1"/>
  <c r="AB2" i="1" l="1"/>
  <c r="W2" i="1"/>
  <c r="R3" i="4"/>
  <c r="A59" i="4" s="1"/>
  <c r="I33" i="1" l="1"/>
  <c r="I35" i="1" l="1"/>
  <c r="I34" i="1"/>
  <c r="Q21" i="4" l="1"/>
  <c r="AI33" i="1"/>
  <c r="AB34" i="1"/>
  <c r="L47" i="13" s="1"/>
  <c r="D9" i="1"/>
  <c r="AF4" i="1"/>
  <c r="T3" i="1"/>
  <c r="AF3" i="1"/>
  <c r="G3" i="1"/>
  <c r="U4" i="9"/>
  <c r="R1" i="13" s="1"/>
  <c r="V1" i="9"/>
  <c r="B21" i="9"/>
  <c r="B19" i="9"/>
  <c r="B18" i="9"/>
  <c r="B16" i="9"/>
  <c r="B14" i="9"/>
  <c r="B11" i="9"/>
  <c r="B8" i="9"/>
  <c r="B5" i="9"/>
  <c r="G4" i="1" s="1"/>
  <c r="B4" i="9"/>
  <c r="E2" i="9"/>
  <c r="B1" i="9"/>
  <c r="T29" i="4" l="1"/>
  <c r="T29" i="13"/>
  <c r="F11" i="13"/>
  <c r="R8" i="13"/>
  <c r="R5" i="13"/>
  <c r="F4" i="13"/>
  <c r="F10" i="13"/>
  <c r="F6" i="13"/>
  <c r="I10" i="13"/>
  <c r="I5" i="13"/>
  <c r="R9" i="13"/>
  <c r="R4" i="13"/>
  <c r="O20" i="4"/>
  <c r="O20" i="13"/>
  <c r="M21" i="13"/>
  <c r="K21" i="13"/>
  <c r="O21" i="13"/>
  <c r="Q34" i="1"/>
  <c r="AL2" i="12"/>
  <c r="BH5" i="1"/>
  <c r="M33" i="1" s="1"/>
  <c r="AS3" i="1"/>
  <c r="AS40" i="1"/>
  <c r="AS79" i="1"/>
  <c r="AS2" i="1"/>
  <c r="AS78" i="1"/>
  <c r="AS39" i="1"/>
  <c r="AE56" i="4"/>
  <c r="F116" i="3" s="1"/>
  <c r="AI34" i="1"/>
  <c r="O21" i="4"/>
  <c r="E2" i="12"/>
  <c r="AD56" i="4"/>
  <c r="E116" i="3" s="1"/>
  <c r="K21" i="4"/>
  <c r="M21" i="4"/>
  <c r="F18" i="10"/>
  <c r="E13" i="10"/>
  <c r="E14" i="10"/>
  <c r="E12" i="10"/>
  <c r="B12" i="10"/>
  <c r="L47" i="4" l="1"/>
  <c r="E47" i="4"/>
  <c r="Q12" i="1" l="1"/>
  <c r="E33" i="1" s="1"/>
  <c r="R1" i="4" l="1"/>
  <c r="C33" i="7" l="1"/>
  <c r="A8" i="7"/>
  <c r="K8" i="7" s="1"/>
  <c r="A7" i="7"/>
  <c r="K7" i="7" s="1"/>
  <c r="A5" i="7"/>
  <c r="K5" i="7" s="1"/>
  <c r="C16" i="6"/>
  <c r="C15" i="6"/>
  <c r="C13" i="6"/>
  <c r="C12" i="6"/>
  <c r="R9" i="4"/>
  <c r="R8" i="4"/>
  <c r="F11" i="4"/>
  <c r="I10" i="4"/>
  <c r="F10" i="4"/>
  <c r="F4" i="4"/>
  <c r="J44" i="3"/>
  <c r="W5" i="1" l="1"/>
  <c r="D34" i="7"/>
  <c r="D119" i="3"/>
  <c r="E120" i="3"/>
  <c r="F122" i="3"/>
  <c r="F111" i="3"/>
  <c r="E111" i="3"/>
  <c r="M34" i="5"/>
  <c r="D94" i="3" l="1"/>
  <c r="C34" i="7"/>
  <c r="E118" i="3"/>
  <c r="E124" i="3"/>
  <c r="E119" i="3"/>
  <c r="F120" i="3"/>
  <c r="D122" i="3"/>
  <c r="D118" i="3"/>
  <c r="D120" i="3"/>
  <c r="D123" i="3"/>
  <c r="E123" i="3"/>
  <c r="F124" i="3"/>
  <c r="F119" i="3"/>
  <c r="F118" i="3"/>
  <c r="E122" i="3"/>
  <c r="F123" i="3"/>
  <c r="D124" i="3"/>
  <c r="M7" i="9" l="1"/>
  <c r="V21" i="4" l="1"/>
  <c r="AC52" i="8" l="1"/>
  <c r="AC48" i="8"/>
  <c r="F94" i="3" l="1"/>
  <c r="E34" i="7"/>
  <c r="P40" i="5"/>
  <c r="P34" i="5" s="1"/>
  <c r="O40" i="5"/>
  <c r="O34" i="5" s="1"/>
  <c r="O59" i="3"/>
  <c r="N59" i="3"/>
  <c r="O55" i="3"/>
  <c r="O57" i="3" s="1"/>
  <c r="N55" i="3"/>
  <c r="N57" i="3" s="1"/>
  <c r="O41" i="3"/>
  <c r="O40" i="3"/>
  <c r="O44" i="3" s="1"/>
  <c r="O45" i="3" s="1"/>
  <c r="O46" i="3" s="1"/>
  <c r="N41" i="3"/>
  <c r="N40" i="3"/>
  <c r="M59" i="3"/>
  <c r="M55" i="3"/>
  <c r="M57" i="3" s="1"/>
  <c r="M41" i="3"/>
  <c r="M40" i="3"/>
  <c r="I42" i="8"/>
  <c r="I43" i="8"/>
  <c r="K28" i="8"/>
  <c r="K43" i="8" s="1"/>
  <c r="J27" i="8"/>
  <c r="I27" i="8"/>
  <c r="J26" i="8"/>
  <c r="M43" i="8"/>
  <c r="M42" i="8"/>
  <c r="O28" i="8"/>
  <c r="O43" i="8" s="1"/>
  <c r="N27" i="8"/>
  <c r="M27" i="8"/>
  <c r="N26" i="8"/>
  <c r="V23" i="8"/>
  <c r="T23" i="8"/>
  <c r="G28" i="8"/>
  <c r="G43" i="8" s="1"/>
  <c r="H26" i="8"/>
  <c r="L26" i="8"/>
  <c r="C43" i="8"/>
  <c r="C42" i="8"/>
  <c r="P39" i="5"/>
  <c r="O39" i="5"/>
  <c r="K59" i="3"/>
  <c r="K55" i="3"/>
  <c r="K44" i="3"/>
  <c r="K45" i="3" s="1"/>
  <c r="K46" i="3" s="1"/>
  <c r="L59" i="3"/>
  <c r="L44" i="3"/>
  <c r="L45" i="3" s="1"/>
  <c r="L46" i="3" s="1"/>
  <c r="L57" i="3"/>
  <c r="J55" i="3"/>
  <c r="C17" i="5"/>
  <c r="C16" i="5"/>
  <c r="C14" i="5"/>
  <c r="C13" i="5"/>
  <c r="B10" i="5"/>
  <c r="Z42" i="1" s="1"/>
  <c r="B8" i="5"/>
  <c r="C10" i="5"/>
  <c r="F1" i="9"/>
  <c r="E33" i="7" l="1"/>
  <c r="B13" i="10"/>
  <c r="B14" i="10" s="1"/>
  <c r="N44" i="3"/>
  <c r="N45" i="3" s="1"/>
  <c r="N46" i="3" s="1"/>
  <c r="M44" i="3"/>
  <c r="M45" i="3" s="1"/>
  <c r="M46" i="3" s="1"/>
  <c r="O21" i="8"/>
  <c r="M21" i="8"/>
  <c r="K21" i="8"/>
  <c r="K21" i="5"/>
  <c r="E27" i="8"/>
  <c r="T43" i="8" s="1"/>
  <c r="C27" i="8"/>
  <c r="T40" i="8"/>
  <c r="T41" i="8"/>
  <c r="E22" i="8"/>
  <c r="E19" i="8"/>
  <c r="V21" i="8"/>
  <c r="E26" i="8" s="1"/>
  <c r="T42" i="8" s="1"/>
  <c r="T21" i="8"/>
  <c r="B53" i="8"/>
  <c r="E49" i="8"/>
  <c r="A26" i="8"/>
  <c r="R11" i="8"/>
  <c r="F11" i="8"/>
  <c r="F10" i="8"/>
  <c r="R9" i="8"/>
  <c r="R8" i="8"/>
  <c r="R7" i="8"/>
  <c r="Q15" i="7" l="1"/>
  <c r="G15" i="7"/>
  <c r="S3" i="7"/>
  <c r="I3" i="7"/>
  <c r="P33" i="5" l="1"/>
  <c r="T46" i="8"/>
  <c r="T53" i="8" s="1"/>
  <c r="T54" i="8" s="1"/>
  <c r="G17" i="7"/>
  <c r="H29" i="7"/>
  <c r="Q17" i="7"/>
  <c r="R29" i="7"/>
  <c r="E26" i="4" l="1"/>
  <c r="I5" i="4" l="1"/>
  <c r="R5" i="4"/>
  <c r="R4" i="4"/>
  <c r="F6" i="4"/>
  <c r="M31" i="5" l="1"/>
  <c r="I5" i="8" s="1"/>
  <c r="K57" i="3" l="1"/>
  <c r="J57" i="3"/>
  <c r="K42" i="3"/>
  <c r="J59" i="3"/>
  <c r="J45" i="3"/>
  <c r="J46" i="3" s="1"/>
  <c r="J60" i="3"/>
  <c r="J61" i="3"/>
  <c r="J62" i="3" l="1"/>
  <c r="M30" i="5"/>
  <c r="F4" i="8" s="1"/>
  <c r="M29" i="5"/>
  <c r="H8" i="8" s="1"/>
  <c r="R11" i="4" l="1"/>
  <c r="G5" i="1"/>
  <c r="Z5" i="1"/>
  <c r="E19" i="13" s="1"/>
  <c r="R7" i="4"/>
  <c r="L5" i="4"/>
  <c r="K25" i="5"/>
  <c r="C70" i="3"/>
  <c r="J70" i="3" s="1"/>
  <c r="C69" i="3"/>
  <c r="J69" i="3" s="1"/>
  <c r="C68" i="3"/>
  <c r="J68" i="3" s="1"/>
  <c r="C66" i="3"/>
  <c r="J66" i="3" s="1"/>
  <c r="C65" i="3"/>
  <c r="J65" i="3" s="1"/>
  <c r="C64" i="3"/>
  <c r="J64" i="3" s="1"/>
  <c r="C53" i="3"/>
  <c r="C52" i="3"/>
  <c r="C51" i="3"/>
  <c r="C49" i="3"/>
  <c r="C48" i="3"/>
  <c r="C47" i="3"/>
  <c r="I40" i="3"/>
  <c r="I41" i="3"/>
  <c r="I42" i="3"/>
  <c r="I43" i="3"/>
  <c r="I55" i="3"/>
  <c r="I57" i="3" s="1"/>
  <c r="I59" i="3"/>
  <c r="I60" i="3"/>
  <c r="I61" i="3"/>
  <c r="H40" i="3"/>
  <c r="H41" i="3"/>
  <c r="H42" i="3"/>
  <c r="H43" i="3"/>
  <c r="H55" i="3"/>
  <c r="H57" i="3" s="1"/>
  <c r="H59" i="3"/>
  <c r="H60" i="3"/>
  <c r="H61" i="3"/>
  <c r="G42" i="3"/>
  <c r="G43" i="3"/>
  <c r="G55" i="3"/>
  <c r="G57" i="3" s="1"/>
  <c r="G59" i="3"/>
  <c r="G60" i="3"/>
  <c r="G61" i="3"/>
  <c r="G40" i="3"/>
  <c r="E40" i="3"/>
  <c r="F40" i="3"/>
  <c r="E41" i="3"/>
  <c r="F41" i="3"/>
  <c r="E42" i="3"/>
  <c r="F42" i="3"/>
  <c r="E43" i="3"/>
  <c r="F43" i="3"/>
  <c r="E55" i="3"/>
  <c r="E57" i="3" s="1"/>
  <c r="F55" i="3"/>
  <c r="F57" i="3" s="1"/>
  <c r="E59" i="3"/>
  <c r="F59" i="3"/>
  <c r="E60" i="3"/>
  <c r="F60" i="3"/>
  <c r="E61" i="3"/>
  <c r="F61" i="3"/>
  <c r="D41" i="3"/>
  <c r="D42" i="3"/>
  <c r="D43" i="3"/>
  <c r="D55" i="3"/>
  <c r="D57" i="3" s="1"/>
  <c r="D61" i="3"/>
  <c r="D60" i="3"/>
  <c r="D59" i="3"/>
  <c r="D40" i="3"/>
  <c r="R22" i="5"/>
  <c r="R23" i="5" s="1"/>
  <c r="Q22" i="5"/>
  <c r="Q23" i="5" s="1"/>
  <c r="M33" i="5"/>
  <c r="R5" i="8" s="1"/>
  <c r="M32" i="5"/>
  <c r="R4" i="8" s="1"/>
  <c r="D1" i="5"/>
  <c r="H16" i="6" s="1"/>
  <c r="D62" i="3" l="1"/>
  <c r="D66" i="3" s="1"/>
  <c r="L49" i="3"/>
  <c r="L76" i="3" s="1"/>
  <c r="L86" i="3" s="1"/>
  <c r="O49" i="3"/>
  <c r="O76" i="3" s="1"/>
  <c r="O86" i="3" s="1"/>
  <c r="M49" i="3"/>
  <c r="M76" i="3" s="1"/>
  <c r="M86" i="3" s="1"/>
  <c r="N49" i="3"/>
  <c r="N76" i="3" s="1"/>
  <c r="N86" i="3" s="1"/>
  <c r="J49" i="3"/>
  <c r="L48" i="3"/>
  <c r="L75" i="3" s="1"/>
  <c r="L85" i="3" s="1"/>
  <c r="O48" i="3"/>
  <c r="O75" i="3" s="1"/>
  <c r="O85" i="3" s="1"/>
  <c r="M48" i="3"/>
  <c r="M75" i="3" s="1"/>
  <c r="M85" i="3" s="1"/>
  <c r="N48" i="3"/>
  <c r="N75" i="3" s="1"/>
  <c r="N85" i="3" s="1"/>
  <c r="J48" i="3"/>
  <c r="J75" i="3" s="1"/>
  <c r="J85" i="3" s="1"/>
  <c r="L51" i="3"/>
  <c r="L78" i="3" s="1"/>
  <c r="L88" i="3" s="1"/>
  <c r="O51" i="3"/>
  <c r="O78" i="3" s="1"/>
  <c r="O88" i="3" s="1"/>
  <c r="N51" i="3"/>
  <c r="N78" i="3" s="1"/>
  <c r="N88" i="3" s="1"/>
  <c r="M51" i="3"/>
  <c r="M78" i="3" s="1"/>
  <c r="M88" i="3" s="1"/>
  <c r="J51" i="3"/>
  <c r="J78" i="3" s="1"/>
  <c r="J88" i="3" s="1"/>
  <c r="Z62" i="4" s="1"/>
  <c r="O52" i="3"/>
  <c r="O79" i="3" s="1"/>
  <c r="O89" i="3" s="1"/>
  <c r="L52" i="3"/>
  <c r="L79" i="3" s="1"/>
  <c r="L89" i="3" s="1"/>
  <c r="M52" i="3"/>
  <c r="M79" i="3" s="1"/>
  <c r="M89" i="3" s="1"/>
  <c r="N52" i="3"/>
  <c r="N79" i="3" s="1"/>
  <c r="N89" i="3" s="1"/>
  <c r="J52" i="3"/>
  <c r="J79" i="3" s="1"/>
  <c r="J89" i="3" s="1"/>
  <c r="Z63" i="4" s="1"/>
  <c r="L53" i="3"/>
  <c r="L80" i="3" s="1"/>
  <c r="L90" i="3" s="1"/>
  <c r="O53" i="3"/>
  <c r="O80" i="3" s="1"/>
  <c r="O90" i="3" s="1"/>
  <c r="M53" i="3"/>
  <c r="M80" i="3" s="1"/>
  <c r="M90" i="3" s="1"/>
  <c r="N53" i="3"/>
  <c r="N80" i="3" s="1"/>
  <c r="N90" i="3" s="1"/>
  <c r="J53" i="3"/>
  <c r="J80" i="3" s="1"/>
  <c r="J90" i="3" s="1"/>
  <c r="Z64" i="4" s="1"/>
  <c r="J76" i="3"/>
  <c r="J86" i="3" s="1"/>
  <c r="Z58" i="4" s="1"/>
  <c r="L47" i="3"/>
  <c r="L74" i="3" s="1"/>
  <c r="L84" i="3" s="1"/>
  <c r="O47" i="3"/>
  <c r="O74" i="3" s="1"/>
  <c r="O84" i="3" s="1"/>
  <c r="M47" i="3"/>
  <c r="M74" i="3" s="1"/>
  <c r="M84" i="3" s="1"/>
  <c r="N47" i="3"/>
  <c r="N74" i="3" s="1"/>
  <c r="N84" i="3" s="1"/>
  <c r="J47" i="3"/>
  <c r="J74" i="3" s="1"/>
  <c r="J84" i="3" s="1"/>
  <c r="T35" i="13"/>
  <c r="E22" i="13"/>
  <c r="G25" i="13" s="1"/>
  <c r="L25" i="13" s="1"/>
  <c r="S21" i="13"/>
  <c r="S23" i="13" s="1"/>
  <c r="G42" i="1"/>
  <c r="G81" i="1"/>
  <c r="T35" i="8"/>
  <c r="N2" i="12"/>
  <c r="N41" i="12" s="1"/>
  <c r="N80" i="12" s="1"/>
  <c r="H62" i="3"/>
  <c r="H68" i="3" s="1"/>
  <c r="G62" i="3"/>
  <c r="G68" i="3" s="1"/>
  <c r="I62" i="3"/>
  <c r="I66" i="3" s="1"/>
  <c r="F62" i="3"/>
  <c r="F64" i="3" s="1"/>
  <c r="E62" i="3"/>
  <c r="E65" i="3" s="1"/>
  <c r="F44" i="3"/>
  <c r="F45" i="3" s="1"/>
  <c r="F46" i="3" s="1"/>
  <c r="E44" i="3"/>
  <c r="E45" i="3" s="1"/>
  <c r="E46" i="3" s="1"/>
  <c r="D44" i="3"/>
  <c r="D45" i="3" s="1"/>
  <c r="D46" i="3" s="1"/>
  <c r="I44" i="3"/>
  <c r="I45" i="3" s="1"/>
  <c r="I46" i="3" s="1"/>
  <c r="H44" i="3"/>
  <c r="H45" i="3" s="1"/>
  <c r="H46" i="3" s="1"/>
  <c r="Z56" i="4" l="1"/>
  <c r="Z56" i="8"/>
  <c r="Z57" i="4"/>
  <c r="Z57" i="8"/>
  <c r="Z58" i="8"/>
  <c r="G65" i="3"/>
  <c r="F68" i="3"/>
  <c r="G66" i="3"/>
  <c r="F69" i="3"/>
  <c r="D69" i="3"/>
  <c r="G64" i="3"/>
  <c r="G70" i="3"/>
  <c r="G69" i="3"/>
  <c r="D68" i="3"/>
  <c r="D70" i="3"/>
  <c r="H70" i="3"/>
  <c r="D65" i="3"/>
  <c r="H66" i="3"/>
  <c r="H65" i="3"/>
  <c r="E68" i="3"/>
  <c r="D64" i="3"/>
  <c r="H64" i="3"/>
  <c r="H69" i="3"/>
  <c r="E66" i="3"/>
  <c r="I64" i="3"/>
  <c r="I65" i="3"/>
  <c r="I69" i="3"/>
  <c r="E69" i="3"/>
  <c r="I68" i="3"/>
  <c r="E70" i="3"/>
  <c r="E64" i="3"/>
  <c r="I70" i="3"/>
  <c r="F70" i="3"/>
  <c r="F66" i="3"/>
  <c r="F65" i="3"/>
  <c r="D49" i="3"/>
  <c r="D76" i="3" s="1"/>
  <c r="D86" i="3" s="1"/>
  <c r="B32" i="5" s="1"/>
  <c r="D52" i="3"/>
  <c r="D47" i="3"/>
  <c r="D48" i="3"/>
  <c r="D51" i="3"/>
  <c r="D53" i="3"/>
  <c r="H49" i="3"/>
  <c r="H76" i="3" s="1"/>
  <c r="H86" i="3" s="1"/>
  <c r="E52" i="5" s="1"/>
  <c r="H52" i="3"/>
  <c r="H48" i="3"/>
  <c r="H51" i="3"/>
  <c r="H78" i="3" s="1"/>
  <c r="H88" i="3" s="1"/>
  <c r="F50" i="5" s="1"/>
  <c r="H53" i="3"/>
  <c r="H47" i="3"/>
  <c r="E47" i="3"/>
  <c r="E49" i="3"/>
  <c r="E52" i="3"/>
  <c r="E48" i="3"/>
  <c r="E75" i="3" s="1"/>
  <c r="E85" i="3" s="1"/>
  <c r="E31" i="5" s="1"/>
  <c r="E51" i="3"/>
  <c r="E78" i="3" s="1"/>
  <c r="E88" i="3" s="1"/>
  <c r="F30" i="5" s="1"/>
  <c r="E53" i="3"/>
  <c r="I47" i="3"/>
  <c r="I49" i="3"/>
  <c r="I76" i="3" s="1"/>
  <c r="I86" i="3" s="1"/>
  <c r="H52" i="5" s="1"/>
  <c r="I52" i="3"/>
  <c r="I48" i="3"/>
  <c r="I51" i="3"/>
  <c r="I53" i="3"/>
  <c r="F48" i="3"/>
  <c r="F51" i="3"/>
  <c r="F53" i="3"/>
  <c r="F47" i="3"/>
  <c r="F49" i="3"/>
  <c r="F52" i="3"/>
  <c r="H79" i="3" l="1"/>
  <c r="H89" i="3" s="1"/>
  <c r="F51" i="5" s="1"/>
  <c r="F80" i="3"/>
  <c r="F90" i="3" s="1"/>
  <c r="I32" i="5" s="1"/>
  <c r="F79" i="3"/>
  <c r="F89" i="3" s="1"/>
  <c r="I31" i="5" s="1"/>
  <c r="F75" i="3"/>
  <c r="F85" i="3" s="1"/>
  <c r="H31" i="5" s="1"/>
  <c r="F74" i="3"/>
  <c r="F84" i="3" s="1"/>
  <c r="H30" i="5" s="1"/>
  <c r="F76" i="3"/>
  <c r="F86" i="3" s="1"/>
  <c r="H32" i="5" s="1"/>
  <c r="F78" i="3"/>
  <c r="F88" i="3" s="1"/>
  <c r="I30" i="5" s="1"/>
  <c r="D79" i="3"/>
  <c r="D89" i="3" s="1"/>
  <c r="C31" i="5" s="1"/>
  <c r="H75" i="3"/>
  <c r="H85" i="3" s="1"/>
  <c r="E51" i="5" s="1"/>
  <c r="D78" i="3"/>
  <c r="D88" i="3" s="1"/>
  <c r="C30" i="5" s="1"/>
  <c r="D80" i="3"/>
  <c r="D90" i="3" s="1"/>
  <c r="C32" i="5" s="1"/>
  <c r="D75" i="3"/>
  <c r="D85" i="3" s="1"/>
  <c r="B31" i="5" s="1"/>
  <c r="I74" i="3"/>
  <c r="I84" i="3" s="1"/>
  <c r="H50" i="5" s="1"/>
  <c r="E79" i="3"/>
  <c r="E89" i="3" s="1"/>
  <c r="F31" i="5" s="1"/>
  <c r="H80" i="3"/>
  <c r="H90" i="3" s="1"/>
  <c r="F52" i="5" s="1"/>
  <c r="D74" i="3"/>
  <c r="D84" i="3" s="1"/>
  <c r="B30" i="5" s="1"/>
  <c r="H74" i="3"/>
  <c r="H84" i="3" s="1"/>
  <c r="E50" i="5" s="1"/>
  <c r="I75" i="3"/>
  <c r="I85" i="3" s="1"/>
  <c r="H51" i="5" s="1"/>
  <c r="E80" i="3"/>
  <c r="E90" i="3" s="1"/>
  <c r="F32" i="5" s="1"/>
  <c r="E76" i="3"/>
  <c r="E86" i="3" s="1"/>
  <c r="E32" i="5" s="1"/>
  <c r="I78" i="3"/>
  <c r="I88" i="3" s="1"/>
  <c r="I50" i="5" s="1"/>
  <c r="I79" i="3"/>
  <c r="I89" i="3" s="1"/>
  <c r="I51" i="5" s="1"/>
  <c r="E74" i="3"/>
  <c r="E84" i="3" s="1"/>
  <c r="E30" i="5" s="1"/>
  <c r="I80" i="3"/>
  <c r="I90" i="3" s="1"/>
  <c r="I52" i="5" s="1"/>
  <c r="T35" i="4" l="1"/>
  <c r="E94" i="3"/>
  <c r="O41" i="4" l="1"/>
  <c r="O40" i="4"/>
  <c r="O37" i="4"/>
  <c r="O36" i="4"/>
  <c r="O34" i="4"/>
  <c r="O33" i="4"/>
  <c r="O30" i="4"/>
  <c r="O29" i="4"/>
  <c r="E49" i="4"/>
  <c r="B53" i="4"/>
  <c r="A27" i="4"/>
  <c r="K29" i="4"/>
  <c r="K30" i="4"/>
  <c r="G34" i="4"/>
  <c r="K34" i="4"/>
  <c r="K36" i="4"/>
  <c r="G37" i="4"/>
  <c r="G39" i="4"/>
  <c r="K40" i="4"/>
  <c r="G41" i="4"/>
  <c r="K41" i="4"/>
  <c r="S21" i="4"/>
  <c r="S23" i="4" s="1"/>
  <c r="G30" i="4" l="1"/>
  <c r="G40" i="4"/>
  <c r="G38" i="4"/>
  <c r="G36" i="4"/>
  <c r="G32" i="4"/>
  <c r="K31" i="4"/>
  <c r="G28" i="4"/>
  <c r="K39" i="4"/>
  <c r="G35" i="4"/>
  <c r="O38" i="4"/>
  <c r="K35" i="4"/>
  <c r="K32" i="4"/>
  <c r="K28" i="4"/>
  <c r="K37" i="4"/>
  <c r="G33" i="4"/>
  <c r="G29" i="4"/>
  <c r="O27" i="4"/>
  <c r="O31" i="4"/>
  <c r="O35" i="4"/>
  <c r="O39" i="4"/>
  <c r="K38" i="4"/>
  <c r="K33" i="4"/>
  <c r="G31" i="4"/>
  <c r="K27" i="4"/>
  <c r="O28" i="4"/>
  <c r="O32" i="4"/>
  <c r="G27" i="4"/>
  <c r="A26" i="4"/>
  <c r="J22" i="4"/>
  <c r="K43" i="4" l="1"/>
  <c r="G43" i="4"/>
  <c r="O43" i="4"/>
  <c r="T42" i="4" l="1"/>
  <c r="E35" i="7"/>
  <c r="D35" i="7" l="1"/>
  <c r="K41" i="3"/>
  <c r="F95" i="3" l="1"/>
  <c r="F98" i="3" s="1"/>
  <c r="F99" i="3" s="1"/>
  <c r="F100" i="3" s="1"/>
  <c r="F107" i="3" s="1"/>
  <c r="F134" i="3" s="1"/>
  <c r="F144" i="3" s="1"/>
  <c r="AE63" i="4" s="1"/>
  <c r="E95" i="3"/>
  <c r="E98" i="3" s="1"/>
  <c r="E99" i="3" s="1"/>
  <c r="E100" i="3" s="1"/>
  <c r="E106" i="3" s="1"/>
  <c r="E133" i="3" s="1"/>
  <c r="E143" i="3" s="1"/>
  <c r="AD62" i="4" s="1"/>
  <c r="F103" i="3" l="1"/>
  <c r="F130" i="3" s="1"/>
  <c r="F140" i="3" s="1"/>
  <c r="AE59" i="4" s="1"/>
  <c r="F102" i="3"/>
  <c r="F129" i="3" s="1"/>
  <c r="F139" i="3" s="1"/>
  <c r="AE58" i="4" s="1"/>
  <c r="F106" i="3"/>
  <c r="F133" i="3" s="1"/>
  <c r="F143" i="3" s="1"/>
  <c r="AE62" i="4" s="1"/>
  <c r="F101" i="3"/>
  <c r="F128" i="3" s="1"/>
  <c r="F138" i="3" s="1"/>
  <c r="AE57" i="4" s="1"/>
  <c r="F105" i="3"/>
  <c r="F132" i="3" s="1"/>
  <c r="F142" i="3" s="1"/>
  <c r="AE61" i="4" s="1"/>
  <c r="C35" i="7"/>
  <c r="E102" i="3"/>
  <c r="E129" i="3" s="1"/>
  <c r="E101" i="3"/>
  <c r="E128" i="3" s="1"/>
  <c r="E105" i="3"/>
  <c r="E132" i="3" s="1"/>
  <c r="E142" i="3" s="1"/>
  <c r="AD61" i="4" s="1"/>
  <c r="E103" i="3"/>
  <c r="E130" i="3" s="1"/>
  <c r="E107" i="3"/>
  <c r="E134" i="3" s="1"/>
  <c r="E144" i="3" s="1"/>
  <c r="AD63" i="4" s="1"/>
  <c r="G41" i="3"/>
  <c r="G44" i="3" s="1"/>
  <c r="G45" i="3" s="1"/>
  <c r="G46" i="3" s="1"/>
  <c r="D95" i="3" l="1"/>
  <c r="D98" i="3" s="1"/>
  <c r="D99" i="3" s="1"/>
  <c r="D100" i="3" s="1"/>
  <c r="D101" i="3" s="1"/>
  <c r="E139" i="3"/>
  <c r="AD58" i="4" s="1"/>
  <c r="E140" i="3"/>
  <c r="AD59" i="4" s="1"/>
  <c r="E138" i="3"/>
  <c r="AD57" i="4" s="1"/>
  <c r="G51" i="3"/>
  <c r="G78" i="3" s="1"/>
  <c r="G88" i="3" s="1"/>
  <c r="C50" i="5" s="1"/>
  <c r="G52" i="3"/>
  <c r="G79" i="3" s="1"/>
  <c r="G89" i="3" s="1"/>
  <c r="C51" i="5" s="1"/>
  <c r="G53" i="3"/>
  <c r="G80" i="3" s="1"/>
  <c r="G90" i="3" s="1"/>
  <c r="C52" i="5" s="1"/>
  <c r="G47" i="3"/>
  <c r="G74" i="3" s="1"/>
  <c r="G84" i="3" s="1"/>
  <c r="B50" i="5" s="1"/>
  <c r="G48" i="3"/>
  <c r="G75" i="3" s="1"/>
  <c r="G85" i="3" s="1"/>
  <c r="B51" i="5" s="1"/>
  <c r="G49" i="3"/>
  <c r="G76" i="3" s="1"/>
  <c r="G86" i="3" s="1"/>
  <c r="B52" i="5" s="1"/>
  <c r="D102" i="3" l="1"/>
  <c r="D106" i="3"/>
  <c r="D103" i="3"/>
  <c r="D105" i="3"/>
  <c r="D107" i="3"/>
  <c r="E19" i="4"/>
  <c r="E22" i="4" l="1"/>
  <c r="G25" i="4" s="1"/>
  <c r="L25" i="4" s="1"/>
  <c r="AF2" i="1" l="1"/>
  <c r="R3" i="8" l="1"/>
  <c r="A59" i="8" s="1"/>
  <c r="BB3" i="1"/>
  <c r="R3" i="3" l="1"/>
  <c r="D109" i="3"/>
  <c r="R4" i="3"/>
  <c r="R10" i="3"/>
  <c r="R9" i="3"/>
  <c r="K40" i="3"/>
  <c r="T43" i="4"/>
  <c r="D111" i="3" l="1"/>
  <c r="K51" i="3"/>
  <c r="K78" i="3" s="1"/>
  <c r="K53" i="3"/>
  <c r="K80" i="3" s="1"/>
  <c r="K52" i="3"/>
  <c r="K79" i="3" s="1"/>
  <c r="K49" i="3"/>
  <c r="K76" i="3" s="1"/>
  <c r="K47" i="3"/>
  <c r="K74" i="3" s="1"/>
  <c r="K48" i="3"/>
  <c r="K75" i="3" s="1"/>
  <c r="D128" i="3" l="1"/>
  <c r="D138" i="3" s="1"/>
  <c r="AC57" i="4" s="1"/>
  <c r="AG57" i="4" s="1"/>
  <c r="D130" i="3"/>
  <c r="D140" i="3" s="1"/>
  <c r="AC59" i="4" s="1"/>
  <c r="AG59" i="4" s="1"/>
  <c r="D134" i="3"/>
  <c r="D144" i="3" s="1"/>
  <c r="AC63" i="4" s="1"/>
  <c r="AG63" i="4" s="1"/>
  <c r="D132" i="3"/>
  <c r="D142" i="3" s="1"/>
  <c r="AC61" i="4" s="1"/>
  <c r="AG61" i="4" s="1"/>
  <c r="D129" i="3"/>
  <c r="D139" i="3" s="1"/>
  <c r="AC58" i="4" s="1"/>
  <c r="AG58" i="4" s="1"/>
  <c r="D133" i="3"/>
  <c r="D143" i="3" s="1"/>
  <c r="AC62" i="4" s="1"/>
  <c r="AG62" i="4" s="1"/>
  <c r="K89" i="3"/>
  <c r="K90" i="3"/>
  <c r="K88" i="3"/>
  <c r="K86" i="3"/>
  <c r="K85" i="3"/>
  <c r="K84" i="3"/>
  <c r="U47" i="4" l="1"/>
  <c r="R61" i="4" s="1"/>
  <c r="Q4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YAMAZAKI</author>
  </authors>
  <commentList>
    <comment ref="L34" authorId="0" shapeId="0" xr:uid="{00000000-0006-0000-0300-000001000000}">
      <text>
        <r>
          <rPr>
            <b/>
            <sz val="9"/>
            <color indexed="81"/>
            <rFont val="ＭＳ Ｐゴシック"/>
            <family val="3"/>
            <charset val="128"/>
          </rPr>
          <t>YAMAZAKI:</t>
        </r>
        <r>
          <rPr>
            <sz val="9"/>
            <color indexed="81"/>
            <rFont val="ＭＳ Ｐゴシック"/>
            <family val="3"/>
            <charset val="128"/>
          </rPr>
          <t xml:space="preserve">
ここに手入力すると優先されるよ(｀･ω･´)ゞ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YAMAZAKI</author>
  </authors>
  <commentList>
    <comment ref="Z59" authorId="0" shapeId="0" xr:uid="{00000000-0006-0000-0400-000001000000}">
      <text>
        <r>
          <rPr>
            <b/>
            <sz val="9"/>
            <color indexed="81"/>
            <rFont val="ＭＳ Ｐゴシック"/>
            <family val="3"/>
            <charset val="128"/>
          </rPr>
          <t>YAMAZAKI:</t>
        </r>
        <r>
          <rPr>
            <sz val="9"/>
            <color indexed="81"/>
            <rFont val="ＭＳ Ｐゴシック"/>
            <family val="3"/>
            <charset val="128"/>
          </rPr>
          <t xml:space="preserve">
時間をいれて♪</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YAMAZAKI</author>
  </authors>
  <commentList>
    <comment ref="Q55" authorId="0" shapeId="0" xr:uid="{00000000-0006-0000-0700-000001000000}">
      <text>
        <r>
          <rPr>
            <b/>
            <sz val="9"/>
            <color indexed="81"/>
            <rFont val="ＭＳ Ｐゴシック"/>
            <family val="3"/>
            <charset val="128"/>
          </rPr>
          <t>YAMAZAKI:</t>
        </r>
        <r>
          <rPr>
            <sz val="9"/>
            <color indexed="81"/>
            <rFont val="ＭＳ Ｐゴシック"/>
            <family val="3"/>
            <charset val="128"/>
          </rPr>
          <t xml:space="preserve">
回送費用は、下記の消費税計算には参入されません。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YAMAZAKI</author>
  </authors>
  <commentList>
    <comment ref="Q55" authorId="0" shapeId="0" xr:uid="{00000000-0006-0000-0800-000001000000}">
      <text>
        <r>
          <rPr>
            <b/>
            <sz val="9"/>
            <color indexed="81"/>
            <rFont val="ＭＳ Ｐゴシック"/>
            <family val="3"/>
            <charset val="128"/>
          </rPr>
          <t>YAMAZAKI:</t>
        </r>
        <r>
          <rPr>
            <sz val="9"/>
            <color indexed="81"/>
            <rFont val="ＭＳ Ｐゴシック"/>
            <family val="3"/>
            <charset val="128"/>
          </rPr>
          <t xml:space="preserve">
回送費用は、下記の消費税計算には参入されません。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YAMAZAKI</author>
  </authors>
  <commentList>
    <comment ref="A5" authorId="0" shapeId="0" xr:uid="{00000000-0006-0000-0C00-000001000000}">
      <text>
        <r>
          <rPr>
            <b/>
            <sz val="9"/>
            <color indexed="81"/>
            <rFont val="ＭＳ Ｐゴシック"/>
            <family val="3"/>
            <charset val="128"/>
          </rPr>
          <t>YAMAZAKI:</t>
        </r>
        <r>
          <rPr>
            <sz val="9"/>
            <color indexed="81"/>
            <rFont val="ＭＳ Ｐゴシック"/>
            <family val="3"/>
            <charset val="128"/>
          </rPr>
          <t xml:space="preserve">
団体名が入ります
</t>
        </r>
      </text>
    </comment>
  </commentList>
</comments>
</file>

<file path=xl/sharedStrings.xml><?xml version="1.0" encoding="utf-8"?>
<sst xmlns="http://schemas.openxmlformats.org/spreadsheetml/2006/main" count="2283" uniqueCount="1032">
  <si>
    <t>運転者名</t>
    <rPh sb="0" eb="4">
      <t>ウンテンシャメイ</t>
    </rPh>
    <phoneticPr fontId="1"/>
  </si>
  <si>
    <t>車番</t>
    <rPh sb="0" eb="2">
      <t>シャバン</t>
    </rPh>
    <phoneticPr fontId="1"/>
  </si>
  <si>
    <t>座席表</t>
    <rPh sb="0" eb="3">
      <t>ザセキヒョウ</t>
    </rPh>
    <phoneticPr fontId="1"/>
  </si>
  <si>
    <t>添乗／ガイド／他</t>
    <rPh sb="0" eb="2">
      <t>テンジョウ</t>
    </rPh>
    <rPh sb="7" eb="8">
      <t>ホカ</t>
    </rPh>
    <phoneticPr fontId="1"/>
  </si>
  <si>
    <t>出庫時間</t>
    <rPh sb="0" eb="4">
      <t>シュッコジカン</t>
    </rPh>
    <phoneticPr fontId="1"/>
  </si>
  <si>
    <t>作成日</t>
    <rPh sb="0" eb="3">
      <t>サクセイビ</t>
    </rPh>
    <phoneticPr fontId="1"/>
  </si>
  <si>
    <t>ビンゴ一式</t>
    <rPh sb="3" eb="5">
      <t>イッシキ</t>
    </rPh>
    <phoneticPr fontId="1"/>
  </si>
  <si>
    <t>出発時間</t>
    <rPh sb="0" eb="4">
      <t>シュッパツジカン</t>
    </rPh>
    <phoneticPr fontId="1"/>
  </si>
  <si>
    <t>通行料金</t>
    <rPh sb="0" eb="4">
      <t>ツウコウリョウキン</t>
    </rPh>
    <phoneticPr fontId="1"/>
  </si>
  <si>
    <t>駐車料金</t>
    <rPh sb="0" eb="4">
      <t>チュウシャリョウキン</t>
    </rPh>
    <phoneticPr fontId="1"/>
  </si>
  <si>
    <t>立替</t>
    <rPh sb="0" eb="2">
      <t>タテカエ</t>
    </rPh>
    <phoneticPr fontId="1"/>
  </si>
  <si>
    <t>添乗道具</t>
    <rPh sb="0" eb="4">
      <t>テンジョウドウグ</t>
    </rPh>
    <phoneticPr fontId="1"/>
  </si>
  <si>
    <t>現金</t>
    <rPh sb="0" eb="2">
      <t>ゲンキン</t>
    </rPh>
    <phoneticPr fontId="1"/>
  </si>
  <si>
    <t>凍結注意</t>
    <rPh sb="0" eb="4">
      <t>トウケツチュウイ</t>
    </rPh>
    <phoneticPr fontId="1"/>
  </si>
  <si>
    <t>送客通知</t>
    <rPh sb="0" eb="1">
      <t>オク</t>
    </rPh>
    <rPh sb="1" eb="2">
      <t>キャク</t>
    </rPh>
    <rPh sb="2" eb="4">
      <t>ツウチ</t>
    </rPh>
    <phoneticPr fontId="1"/>
  </si>
  <si>
    <t>ひばり観光バス
本社営業所</t>
    <rPh sb="3" eb="5">
      <t>カンコウ</t>
    </rPh>
    <rPh sb="8" eb="13">
      <t>ホンシャエイギョウショ</t>
    </rPh>
    <phoneticPr fontId="1"/>
  </si>
  <si>
    <t>車いす</t>
    <rPh sb="0" eb="1">
      <t>クルマ</t>
    </rPh>
    <phoneticPr fontId="1"/>
  </si>
  <si>
    <t>旅イス</t>
    <rPh sb="0" eb="1">
      <t>タビ</t>
    </rPh>
    <phoneticPr fontId="1"/>
  </si>
  <si>
    <t>様</t>
    <rPh sb="0" eb="1">
      <t>サマ</t>
    </rPh>
    <phoneticPr fontId="1"/>
  </si>
  <si>
    <t>乗客リスト</t>
    <rPh sb="0" eb="2">
      <t>ジョウキャク</t>
    </rPh>
    <phoneticPr fontId="1"/>
  </si>
  <si>
    <t>号車札</t>
    <rPh sb="0" eb="3">
      <t>ゴウシャフダ</t>
    </rPh>
    <phoneticPr fontId="1"/>
  </si>
  <si>
    <t>お茶箱</t>
    <rPh sb="1" eb="2">
      <t>チャ</t>
    </rPh>
    <rPh sb="2" eb="3">
      <t>ハコ</t>
    </rPh>
    <phoneticPr fontId="1"/>
  </si>
  <si>
    <t>クーポン</t>
    <phoneticPr fontId="1"/>
  </si>
  <si>
    <t>ＣＰ【業】</t>
    <rPh sb="3" eb="4">
      <t>ギョウ</t>
    </rPh>
    <phoneticPr fontId="1"/>
  </si>
  <si>
    <t>ＣＰ【他社】</t>
    <rPh sb="3" eb="5">
      <t>タシャ</t>
    </rPh>
    <phoneticPr fontId="1"/>
  </si>
  <si>
    <t>請求／領収</t>
    <rPh sb="0" eb="2">
      <t>セイキュウ</t>
    </rPh>
    <rPh sb="3" eb="5">
      <t>リョウシュウ</t>
    </rPh>
    <phoneticPr fontId="1"/>
  </si>
  <si>
    <t>ビール箱</t>
    <rPh sb="3" eb="4">
      <t>ハコ</t>
    </rPh>
    <phoneticPr fontId="1"/>
  </si>
  <si>
    <t>ETC（t3）</t>
    <phoneticPr fontId="1"/>
  </si>
  <si>
    <t>出庫</t>
    <rPh sb="0" eb="2">
      <t>シュッコ</t>
    </rPh>
    <phoneticPr fontId="1"/>
  </si>
  <si>
    <t>到着時間</t>
    <rPh sb="0" eb="4">
      <t>トウチャクジカン</t>
    </rPh>
    <phoneticPr fontId="1"/>
  </si>
  <si>
    <t>殿</t>
    <rPh sb="0" eb="1">
      <t>ドノ</t>
    </rPh>
    <phoneticPr fontId="1"/>
  </si>
  <si>
    <t>運行日</t>
    <rPh sb="0" eb="3">
      <t>ウンコウビ</t>
    </rPh>
    <phoneticPr fontId="1"/>
  </si>
  <si>
    <t>木戸久人</t>
    <rPh sb="0" eb="2">
      <t>キド</t>
    </rPh>
    <rPh sb="2" eb="4">
      <t>ヒサト</t>
    </rPh>
    <phoneticPr fontId="1"/>
  </si>
  <si>
    <t>Driver</t>
    <phoneticPr fontId="1"/>
  </si>
  <si>
    <t>種目</t>
    <rPh sb="0" eb="2">
      <t>シュモク</t>
    </rPh>
    <phoneticPr fontId="1"/>
  </si>
  <si>
    <t>支払方法</t>
    <rPh sb="0" eb="4">
      <t>シハライホウホウ</t>
    </rPh>
    <phoneticPr fontId="1"/>
  </si>
  <si>
    <t>入庫</t>
    <rPh sb="0" eb="2">
      <t>ニュウコ</t>
    </rPh>
    <phoneticPr fontId="1"/>
  </si>
  <si>
    <t>CP</t>
    <phoneticPr fontId="1"/>
  </si>
  <si>
    <t>前振</t>
    <rPh sb="0" eb="1">
      <t>マエ</t>
    </rPh>
    <rPh sb="1" eb="2">
      <t>フ</t>
    </rPh>
    <phoneticPr fontId="1"/>
  </si>
  <si>
    <t>後振</t>
    <rPh sb="0" eb="1">
      <t>アト</t>
    </rPh>
    <rPh sb="1" eb="2">
      <t>フ</t>
    </rPh>
    <phoneticPr fontId="1"/>
  </si>
  <si>
    <t>Ｄ払</t>
    <rPh sb="1" eb="2">
      <t>バラ</t>
    </rPh>
    <phoneticPr fontId="1"/>
  </si>
  <si>
    <t>客払</t>
    <rPh sb="0" eb="1">
      <t>キャク</t>
    </rPh>
    <rPh sb="1" eb="2">
      <t>バラ</t>
    </rPh>
    <phoneticPr fontId="1"/>
  </si>
  <si>
    <t>R有</t>
    <rPh sb="1" eb="2">
      <t>ア</t>
    </rPh>
    <phoneticPr fontId="1"/>
  </si>
  <si>
    <t>無料</t>
    <rPh sb="0" eb="2">
      <t>ムリョウ</t>
    </rPh>
    <phoneticPr fontId="1"/>
  </si>
  <si>
    <t>お茶葉セット</t>
    <rPh sb="1" eb="2">
      <t>チャ</t>
    </rPh>
    <rPh sb="2" eb="3">
      <t>パ</t>
    </rPh>
    <phoneticPr fontId="1"/>
  </si>
  <si>
    <t>燃料card</t>
    <rPh sb="0" eb="2">
      <t>ネンリョウ</t>
    </rPh>
    <phoneticPr fontId="1"/>
  </si>
  <si>
    <t>旅行保険</t>
    <rPh sb="0" eb="2">
      <t>リョコウ</t>
    </rPh>
    <rPh sb="2" eb="4">
      <t>ホケン</t>
    </rPh>
    <phoneticPr fontId="1"/>
  </si>
  <si>
    <t>バス仕様</t>
    <rPh sb="2" eb="4">
      <t>シヨウ</t>
    </rPh>
    <phoneticPr fontId="1"/>
  </si>
  <si>
    <t>ノーマル</t>
    <phoneticPr fontId="1"/>
  </si>
  <si>
    <t>サロン</t>
    <phoneticPr fontId="1"/>
  </si>
  <si>
    <t>駐車料金</t>
    <rPh sb="0" eb="4">
      <t>チュウシャリョウキン</t>
    </rPh>
    <phoneticPr fontId="1"/>
  </si>
  <si>
    <t>有料道路</t>
    <rPh sb="0" eb="4">
      <t>ユウリョウドウロ</t>
    </rPh>
    <phoneticPr fontId="1"/>
  </si>
  <si>
    <t>立替（ひばり持ち）</t>
    <rPh sb="0" eb="2">
      <t>タテカエ</t>
    </rPh>
    <rPh sb="6" eb="7">
      <t>モ</t>
    </rPh>
    <phoneticPr fontId="1"/>
  </si>
  <si>
    <t>客払（T/C請求）</t>
    <rPh sb="0" eb="1">
      <t>キャク</t>
    </rPh>
    <rPh sb="1" eb="2">
      <t>バラ</t>
    </rPh>
    <rPh sb="6" eb="8">
      <t>セイキュウ</t>
    </rPh>
    <phoneticPr fontId="1"/>
  </si>
  <si>
    <t>立替（請求直客）</t>
    <rPh sb="0" eb="2">
      <t>タテカエ</t>
    </rPh>
    <rPh sb="3" eb="5">
      <t>セイキュウ</t>
    </rPh>
    <rPh sb="5" eb="6">
      <t>チョク</t>
    </rPh>
    <rPh sb="6" eb="7">
      <t>キャク</t>
    </rPh>
    <phoneticPr fontId="1"/>
  </si>
  <si>
    <t>立替（請求旅行会社）</t>
    <rPh sb="0" eb="2">
      <t>タテカエ</t>
    </rPh>
    <rPh sb="3" eb="5">
      <t>セイキュウ</t>
    </rPh>
    <rPh sb="5" eb="7">
      <t>リョコウ</t>
    </rPh>
    <rPh sb="7" eb="9">
      <t>ガイシャ</t>
    </rPh>
    <phoneticPr fontId="1"/>
  </si>
  <si>
    <t>日帰り</t>
    <rPh sb="0" eb="2">
      <t>ヒガエ</t>
    </rPh>
    <phoneticPr fontId="1"/>
  </si>
  <si>
    <t>運行日数</t>
    <rPh sb="0" eb="4">
      <t>ウンコウニッスウ</t>
    </rPh>
    <phoneticPr fontId="1"/>
  </si>
  <si>
    <t>１泊</t>
    <rPh sb="1" eb="2">
      <t>ハク</t>
    </rPh>
    <phoneticPr fontId="1"/>
  </si>
  <si>
    <t>２泊</t>
    <rPh sb="1" eb="2">
      <t>ハク</t>
    </rPh>
    <phoneticPr fontId="1"/>
  </si>
  <si>
    <t>３泊</t>
    <rPh sb="1" eb="2">
      <t>ハク</t>
    </rPh>
    <phoneticPr fontId="1"/>
  </si>
  <si>
    <t>片送（送）</t>
    <rPh sb="0" eb="2">
      <t>カタオク</t>
    </rPh>
    <rPh sb="3" eb="4">
      <t>ソウ</t>
    </rPh>
    <phoneticPr fontId="1"/>
  </si>
  <si>
    <t>片送（迎）</t>
    <rPh sb="0" eb="2">
      <t>カタオク</t>
    </rPh>
    <rPh sb="3" eb="4">
      <t>ムカイ</t>
    </rPh>
    <phoneticPr fontId="1"/>
  </si>
  <si>
    <t>婚礼</t>
    <rPh sb="0" eb="2">
      <t>コンレイ</t>
    </rPh>
    <phoneticPr fontId="1"/>
  </si>
  <si>
    <t>葬式</t>
    <rPh sb="0" eb="2">
      <t>ソウシキ</t>
    </rPh>
    <phoneticPr fontId="1"/>
  </si>
  <si>
    <t>回送</t>
    <rPh sb="0" eb="2">
      <t>カイソウ</t>
    </rPh>
    <phoneticPr fontId="1"/>
  </si>
  <si>
    <t>不明</t>
    <rPh sb="0" eb="2">
      <t>フメイ</t>
    </rPh>
    <phoneticPr fontId="1"/>
  </si>
  <si>
    <t>有！サービス</t>
    <rPh sb="0" eb="1">
      <t>ア</t>
    </rPh>
    <phoneticPr fontId="1"/>
  </si>
  <si>
    <t>同館（２食付）</t>
    <rPh sb="0" eb="1">
      <t>オナ</t>
    </rPh>
    <rPh sb="1" eb="2">
      <t>ヤカタ</t>
    </rPh>
    <rPh sb="4" eb="6">
      <t>ショクツ</t>
    </rPh>
    <phoneticPr fontId="1"/>
  </si>
  <si>
    <t>別館（２食付）</t>
    <rPh sb="0" eb="1">
      <t>ベツ</t>
    </rPh>
    <rPh sb="1" eb="2">
      <t>ヤカタ</t>
    </rPh>
    <rPh sb="4" eb="6">
      <t>ショクツ</t>
    </rPh>
    <phoneticPr fontId="1"/>
  </si>
  <si>
    <t>D泊食無(当日客払）</t>
    <rPh sb="1" eb="2">
      <t>ハク</t>
    </rPh>
    <rPh sb="2" eb="3">
      <t>ショク</t>
    </rPh>
    <rPh sb="3" eb="4">
      <t>ム</t>
    </rPh>
    <rPh sb="5" eb="7">
      <t>トウジツ</t>
    </rPh>
    <rPh sb="7" eb="8">
      <t>キャク</t>
    </rPh>
    <rPh sb="8" eb="9">
      <t>バライ</t>
    </rPh>
    <phoneticPr fontId="1"/>
  </si>
  <si>
    <t>名</t>
    <rPh sb="0" eb="1">
      <t>メイ</t>
    </rPh>
    <phoneticPr fontId="1"/>
  </si>
  <si>
    <t>★　日常点検項目</t>
    <rPh sb="2" eb="4">
      <t>ニチジョウ</t>
    </rPh>
    <rPh sb="4" eb="8">
      <t>テンケンコウモク</t>
    </rPh>
    <phoneticPr fontId="1"/>
  </si>
  <si>
    <t>車番：</t>
    <rPh sb="0" eb="2">
      <t>シャバン</t>
    </rPh>
    <phoneticPr fontId="1"/>
  </si>
  <si>
    <t>点検日</t>
    <rPh sb="0" eb="3">
      <t>テンケンビ</t>
    </rPh>
    <phoneticPr fontId="1"/>
  </si>
  <si>
    <t>実施担当者</t>
    <rPh sb="0" eb="5">
      <t>ジッシタントウシャ</t>
    </rPh>
    <phoneticPr fontId="1"/>
  </si>
  <si>
    <t>点検箇所</t>
    <rPh sb="0" eb="4">
      <t>テンケンカショ</t>
    </rPh>
    <phoneticPr fontId="1"/>
  </si>
  <si>
    <t>点検内容</t>
    <rPh sb="0" eb="4">
      <t>テンケンナイヨウ</t>
    </rPh>
    <phoneticPr fontId="1"/>
  </si>
  <si>
    <t>確認印</t>
    <rPh sb="0" eb="2">
      <t>カクニン</t>
    </rPh>
    <rPh sb="2" eb="3">
      <t>イン</t>
    </rPh>
    <phoneticPr fontId="1"/>
  </si>
  <si>
    <t>ブレーキペダルの踏みしろが適当で、ブレーキの効きが十分であること。</t>
    <rPh sb="8" eb="9">
      <t>フ</t>
    </rPh>
    <rPh sb="13" eb="15">
      <t>テキトウ</t>
    </rPh>
    <phoneticPr fontId="1"/>
  </si>
  <si>
    <t>ブレーキ液量が適当であること</t>
    <rPh sb="4" eb="6">
      <t>エキリョウ</t>
    </rPh>
    <rPh sb="7" eb="9">
      <t>テキトウ</t>
    </rPh>
    <phoneticPr fontId="1"/>
  </si>
  <si>
    <t>空気圧力の上がり具合不良で無いこと</t>
    <rPh sb="0" eb="2">
      <t>クウキ</t>
    </rPh>
    <rPh sb="2" eb="4">
      <t>アツリョク</t>
    </rPh>
    <rPh sb="5" eb="6">
      <t>ア</t>
    </rPh>
    <rPh sb="8" eb="10">
      <t>グアイ</t>
    </rPh>
    <rPh sb="10" eb="12">
      <t>フリョウ</t>
    </rPh>
    <rPh sb="13" eb="14">
      <t>ナ</t>
    </rPh>
    <phoneticPr fontId="1"/>
  </si>
  <si>
    <t>駐車ブレーキ・レバーの引きしろが適当であること。</t>
    <rPh sb="0" eb="2">
      <t>チュウシャ</t>
    </rPh>
    <rPh sb="11" eb="12">
      <t>ヒ</t>
    </rPh>
    <rPh sb="16" eb="18">
      <t>テキトウ</t>
    </rPh>
    <phoneticPr fontId="1"/>
  </si>
  <si>
    <t>タイヤの空気圧が適当であること。</t>
    <rPh sb="4" eb="7">
      <t>クウキアツ</t>
    </rPh>
    <rPh sb="8" eb="10">
      <t>テキトウ</t>
    </rPh>
    <phoneticPr fontId="1"/>
  </si>
  <si>
    <t>亀裂及び損傷が無いこと</t>
    <rPh sb="0" eb="3">
      <t>キレツオヨ</t>
    </rPh>
    <rPh sb="4" eb="6">
      <t>ソンショウ</t>
    </rPh>
    <rPh sb="7" eb="8">
      <t>ナ</t>
    </rPh>
    <phoneticPr fontId="1"/>
  </si>
  <si>
    <t>異常な摩耗がないこと</t>
    <rPh sb="0" eb="2">
      <t>イジョウ</t>
    </rPh>
    <rPh sb="3" eb="5">
      <t>マモウ</t>
    </rPh>
    <phoneticPr fontId="1"/>
  </si>
  <si>
    <t>溝の深さが十分であること。</t>
    <rPh sb="0" eb="1">
      <t>ミゾ</t>
    </rPh>
    <rPh sb="2" eb="3">
      <t>フカ</t>
    </rPh>
    <rPh sb="5" eb="7">
      <t>ジュウブン</t>
    </rPh>
    <phoneticPr fontId="1"/>
  </si>
  <si>
    <t>液量が適当であること。</t>
    <rPh sb="0" eb="2">
      <t>エキリョウ</t>
    </rPh>
    <rPh sb="3" eb="5">
      <t>テキトウ</t>
    </rPh>
    <phoneticPr fontId="1"/>
  </si>
  <si>
    <t>冷却水の量が適当であること。</t>
    <rPh sb="0" eb="2">
      <t>レイキャク</t>
    </rPh>
    <rPh sb="2" eb="3">
      <t>スイ</t>
    </rPh>
    <rPh sb="4" eb="5">
      <t>リョウ</t>
    </rPh>
    <rPh sb="6" eb="8">
      <t>テキトウ</t>
    </rPh>
    <phoneticPr fontId="1"/>
  </si>
  <si>
    <t>ファンベルトの張り具合が適当であり、かつ損傷が無いこと。</t>
    <rPh sb="7" eb="8">
      <t>ハ</t>
    </rPh>
    <rPh sb="9" eb="11">
      <t>グアイ</t>
    </rPh>
    <rPh sb="12" eb="14">
      <t>テキトウ</t>
    </rPh>
    <rPh sb="20" eb="22">
      <t>ソンショウ</t>
    </rPh>
    <rPh sb="23" eb="24">
      <t>ナ</t>
    </rPh>
    <phoneticPr fontId="1"/>
  </si>
  <si>
    <t>エンジンオイルの量が適当であること。</t>
    <rPh sb="8" eb="9">
      <t>リョウ</t>
    </rPh>
    <rPh sb="10" eb="12">
      <t>テキトウ</t>
    </rPh>
    <phoneticPr fontId="1"/>
  </si>
  <si>
    <t>原動機のかかり具合が不良でなく、かつ異音がないこと。</t>
    <rPh sb="0" eb="3">
      <t>ゲンドウキ</t>
    </rPh>
    <rPh sb="7" eb="9">
      <t>グアイ</t>
    </rPh>
    <rPh sb="10" eb="12">
      <t>フリョウ</t>
    </rPh>
    <rPh sb="18" eb="20">
      <t>イオン</t>
    </rPh>
    <phoneticPr fontId="1"/>
  </si>
  <si>
    <t>低速又は加速の状態が適当であること。</t>
    <rPh sb="0" eb="2">
      <t>テイソク</t>
    </rPh>
    <rPh sb="2" eb="3">
      <t>マタ</t>
    </rPh>
    <rPh sb="4" eb="6">
      <t>カソク</t>
    </rPh>
    <rPh sb="7" eb="9">
      <t>ジョウタイ</t>
    </rPh>
    <rPh sb="10" eb="12">
      <t>テキトウ</t>
    </rPh>
    <phoneticPr fontId="1"/>
  </si>
  <si>
    <t>点灯又は点灯具合が不良でなく、汚れや損傷がないこと</t>
    <rPh sb="0" eb="3">
      <t>テントウマタ</t>
    </rPh>
    <rPh sb="4" eb="8">
      <t>テントウグアイ</t>
    </rPh>
    <rPh sb="9" eb="11">
      <t>フリョウ</t>
    </rPh>
    <rPh sb="15" eb="16">
      <t>ヨゴ</t>
    </rPh>
    <rPh sb="18" eb="20">
      <t>ソンショウ</t>
    </rPh>
    <phoneticPr fontId="1"/>
  </si>
  <si>
    <t>ウィンドウウォッシャー液量が適当であり、噴射状態が不良でないこと。</t>
    <rPh sb="11" eb="13">
      <t>エキリョウ</t>
    </rPh>
    <rPh sb="14" eb="16">
      <t>テキトウ</t>
    </rPh>
    <rPh sb="20" eb="24">
      <t>フンシャジョウタイ</t>
    </rPh>
    <rPh sb="25" eb="27">
      <t>フリョウ</t>
    </rPh>
    <phoneticPr fontId="1"/>
  </si>
  <si>
    <t>エア・タンクに凝水状態が不良でないこと</t>
    <rPh sb="9" eb="11">
      <t>ジョウタイ</t>
    </rPh>
    <rPh sb="12" eb="14">
      <t>フリョウ</t>
    </rPh>
    <phoneticPr fontId="1"/>
  </si>
  <si>
    <t>音がなること</t>
    <rPh sb="0" eb="1">
      <t>オト</t>
    </rPh>
    <phoneticPr fontId="1"/>
  </si>
  <si>
    <t>映像が映ること</t>
    <rPh sb="0" eb="2">
      <t>エイゾウ</t>
    </rPh>
    <rPh sb="3" eb="4">
      <t>ウツ</t>
    </rPh>
    <phoneticPr fontId="1"/>
  </si>
  <si>
    <t>燃料があること</t>
    <rPh sb="0" eb="2">
      <t>ネンリョウ</t>
    </rPh>
    <phoneticPr fontId="1"/>
  </si>
  <si>
    <t>客席シートベルトに異常がないこと</t>
    <rPh sb="0" eb="2">
      <t>キャクセキ</t>
    </rPh>
    <rPh sb="9" eb="11">
      <t>イジョウ</t>
    </rPh>
    <phoneticPr fontId="1"/>
  </si>
  <si>
    <t>ホイールナットの緩みが無いこと</t>
    <rPh sb="8" eb="9">
      <t>ユル</t>
    </rPh>
    <rPh sb="11" eb="12">
      <t>ナ</t>
    </rPh>
    <phoneticPr fontId="1"/>
  </si>
  <si>
    <t>ブレーキ関係</t>
    <rPh sb="4" eb="6">
      <t>カンケイ</t>
    </rPh>
    <phoneticPr fontId="1"/>
  </si>
  <si>
    <t>タイヤ関係</t>
    <rPh sb="3" eb="5">
      <t>カンケイ</t>
    </rPh>
    <phoneticPr fontId="1"/>
  </si>
  <si>
    <t>バッテリー関係</t>
    <rPh sb="5" eb="7">
      <t>カンケイ</t>
    </rPh>
    <phoneticPr fontId="1"/>
  </si>
  <si>
    <t>原動機関係</t>
    <rPh sb="0" eb="3">
      <t>ゲンドウキ</t>
    </rPh>
    <rPh sb="3" eb="5">
      <t>カンケイ</t>
    </rPh>
    <phoneticPr fontId="1"/>
  </si>
  <si>
    <t>灯火装置及び方向指示器関係</t>
    <rPh sb="0" eb="4">
      <t>トウカソウチ</t>
    </rPh>
    <rPh sb="4" eb="5">
      <t>オヨ</t>
    </rPh>
    <rPh sb="6" eb="11">
      <t>ホウコウシジキ</t>
    </rPh>
    <rPh sb="11" eb="13">
      <t>カンケイ</t>
    </rPh>
    <phoneticPr fontId="1"/>
  </si>
  <si>
    <t>エアータンク関係</t>
    <rPh sb="6" eb="8">
      <t>カンケイ</t>
    </rPh>
    <phoneticPr fontId="1"/>
  </si>
  <si>
    <t>運行において異常が認められた箇所</t>
    <rPh sb="0" eb="2">
      <t>ウンコウ</t>
    </rPh>
    <rPh sb="6" eb="8">
      <t>イジョウ</t>
    </rPh>
    <rPh sb="9" eb="10">
      <t>ミト</t>
    </rPh>
    <rPh sb="14" eb="16">
      <t>カショ</t>
    </rPh>
    <phoneticPr fontId="1"/>
  </si>
  <si>
    <t>マイク・スピーカー関係</t>
    <rPh sb="9" eb="11">
      <t>カンケイ</t>
    </rPh>
    <phoneticPr fontId="1"/>
  </si>
  <si>
    <t>DVD・ビンゴ・TV等　映像関係</t>
    <rPh sb="10" eb="11">
      <t>トウ</t>
    </rPh>
    <rPh sb="12" eb="14">
      <t>エイゾウ</t>
    </rPh>
    <rPh sb="14" eb="16">
      <t>カンケイ</t>
    </rPh>
    <phoneticPr fontId="1"/>
  </si>
  <si>
    <t>燃料の有無</t>
    <rPh sb="0" eb="2">
      <t>ネンリョウ</t>
    </rPh>
    <rPh sb="3" eb="5">
      <t>ウム</t>
    </rPh>
    <phoneticPr fontId="1"/>
  </si>
  <si>
    <t>室内・客席関係</t>
    <rPh sb="0" eb="2">
      <t>シツナイ</t>
    </rPh>
    <rPh sb="3" eb="5">
      <t>キャクセキ</t>
    </rPh>
    <rPh sb="5" eb="7">
      <t>カンケイ</t>
    </rPh>
    <phoneticPr fontId="1"/>
  </si>
  <si>
    <t>書類関係</t>
    <rPh sb="0" eb="4">
      <t>ショルイカンケイ</t>
    </rPh>
    <phoneticPr fontId="1"/>
  </si>
  <si>
    <t>事務所提出書類の不備が無いこと</t>
    <rPh sb="0" eb="3">
      <t>ジムショ</t>
    </rPh>
    <rPh sb="3" eb="5">
      <t>テイシュツ</t>
    </rPh>
    <rPh sb="5" eb="7">
      <t>ショルイ</t>
    </rPh>
    <rPh sb="8" eb="10">
      <t>フビ</t>
    </rPh>
    <rPh sb="11" eb="12">
      <t>ナ</t>
    </rPh>
    <phoneticPr fontId="1"/>
  </si>
  <si>
    <t>清掃美化関係</t>
    <rPh sb="0" eb="4">
      <t>セイソウビカ</t>
    </rPh>
    <rPh sb="4" eb="6">
      <t>カンケイ</t>
    </rPh>
    <phoneticPr fontId="1"/>
  </si>
  <si>
    <t>利用無</t>
    <rPh sb="0" eb="2">
      <t>リヨウ</t>
    </rPh>
    <rPh sb="2" eb="3">
      <t>ナ</t>
    </rPh>
    <phoneticPr fontId="1"/>
  </si>
  <si>
    <t>利用有</t>
    <rPh sb="0" eb="2">
      <t>リヨウ</t>
    </rPh>
    <rPh sb="2" eb="3">
      <t>ア</t>
    </rPh>
    <phoneticPr fontId="1"/>
  </si>
  <si>
    <t>立客</t>
    <rPh sb="0" eb="1">
      <t>タ</t>
    </rPh>
    <rPh sb="1" eb="2">
      <t>キャク</t>
    </rPh>
    <phoneticPr fontId="1"/>
  </si>
  <si>
    <t>立社</t>
    <rPh sb="0" eb="1">
      <t>リツ</t>
    </rPh>
    <rPh sb="1" eb="2">
      <t>シャ</t>
    </rPh>
    <phoneticPr fontId="1"/>
  </si>
  <si>
    <t>立ひ</t>
    <rPh sb="0" eb="1">
      <t>リツ</t>
    </rPh>
    <phoneticPr fontId="1"/>
  </si>
  <si>
    <t>立替</t>
    <rPh sb="0" eb="2">
      <t>タテカエ</t>
    </rPh>
    <phoneticPr fontId="1"/>
  </si>
  <si>
    <t>お客様払</t>
    <rPh sb="1" eb="3">
      <t>キャクサマ</t>
    </rPh>
    <rPh sb="3" eb="4">
      <t>バラ</t>
    </rPh>
    <phoneticPr fontId="1"/>
  </si>
  <si>
    <t>有</t>
    <rPh sb="0" eb="1">
      <t>ア</t>
    </rPh>
    <phoneticPr fontId="1"/>
  </si>
  <si>
    <t>有ｻｰﾋﾞｽ</t>
    <rPh sb="0" eb="1">
      <t>ア</t>
    </rPh>
    <phoneticPr fontId="1"/>
  </si>
  <si>
    <t>有・別館</t>
    <rPh sb="0" eb="1">
      <t>ア</t>
    </rPh>
    <rPh sb="2" eb="4">
      <t>ベッカン</t>
    </rPh>
    <phoneticPr fontId="1"/>
  </si>
  <si>
    <t>有・朝のみ</t>
    <rPh sb="0" eb="1">
      <t>ア</t>
    </rPh>
    <rPh sb="2" eb="3">
      <t>アサ</t>
    </rPh>
    <phoneticPr fontId="1"/>
  </si>
  <si>
    <t>有・夕のみ</t>
    <rPh sb="0" eb="1">
      <t>ア</t>
    </rPh>
    <rPh sb="2" eb="3">
      <t>ユウ</t>
    </rPh>
    <phoneticPr fontId="1"/>
  </si>
  <si>
    <t>有・食無</t>
    <rPh sb="0" eb="1">
      <t>ア</t>
    </rPh>
    <rPh sb="2" eb="3">
      <t>ショク</t>
    </rPh>
    <rPh sb="3" eb="4">
      <t>ム</t>
    </rPh>
    <phoneticPr fontId="1"/>
  </si>
  <si>
    <t>日帰り</t>
    <rPh sb="0" eb="2">
      <t>ヒガエ</t>
    </rPh>
    <phoneticPr fontId="1"/>
  </si>
  <si>
    <t>当日現収</t>
    <rPh sb="0" eb="2">
      <t>トウジツ</t>
    </rPh>
    <rPh sb="2" eb="4">
      <t>ゲンシュウ</t>
    </rPh>
    <phoneticPr fontId="1"/>
  </si>
  <si>
    <t>ワイパーが払拭状態が不良で無いこと。</t>
    <rPh sb="5" eb="6">
      <t>ハラ</t>
    </rPh>
    <rPh sb="6" eb="7">
      <t>ヌグ</t>
    </rPh>
    <rPh sb="7" eb="9">
      <t>ジョウタイ</t>
    </rPh>
    <rPh sb="10" eb="12">
      <t>フリョウ</t>
    </rPh>
    <rPh sb="13" eb="14">
      <t>ナ</t>
    </rPh>
    <phoneticPr fontId="1"/>
  </si>
  <si>
    <t>当該箇所に異常が無いこと</t>
    <rPh sb="0" eb="2">
      <t>トウガイ</t>
    </rPh>
    <rPh sb="2" eb="4">
      <t>カショ</t>
    </rPh>
    <rPh sb="5" eb="7">
      <t>イジョウ</t>
    </rPh>
    <rPh sb="8" eb="9">
      <t>ナ</t>
    </rPh>
    <phoneticPr fontId="1"/>
  </si>
  <si>
    <t>230 あ 580</t>
    <phoneticPr fontId="1"/>
  </si>
  <si>
    <t>8時間以上アイてますか？</t>
    <rPh sb="1" eb="3">
      <t>ジカン</t>
    </rPh>
    <rPh sb="3" eb="5">
      <t>イジョウ</t>
    </rPh>
    <phoneticPr fontId="1"/>
  </si>
  <si>
    <t>レラ未</t>
    <rPh sb="2" eb="3">
      <t>ミ</t>
    </rPh>
    <phoneticPr fontId="1"/>
  </si>
  <si>
    <t>レラ済</t>
    <rPh sb="2" eb="3">
      <t>スミ</t>
    </rPh>
    <phoneticPr fontId="1"/>
  </si>
  <si>
    <t>CB待</t>
    <rPh sb="2" eb="3">
      <t>マチ</t>
    </rPh>
    <phoneticPr fontId="1"/>
  </si>
  <si>
    <t>FAX済</t>
    <rPh sb="3" eb="4">
      <t>スミ</t>
    </rPh>
    <phoneticPr fontId="1"/>
  </si>
  <si>
    <t>確認済</t>
    <rPh sb="0" eb="3">
      <t>カクニンスミ</t>
    </rPh>
    <phoneticPr fontId="1"/>
  </si>
  <si>
    <t>利用有</t>
    <rPh sb="0" eb="2">
      <t>リヨウ</t>
    </rPh>
    <rPh sb="2" eb="3">
      <t>ユウ</t>
    </rPh>
    <phoneticPr fontId="1"/>
  </si>
  <si>
    <t>利用OK</t>
    <rPh sb="0" eb="2">
      <t>リヨウ</t>
    </rPh>
    <phoneticPr fontId="1"/>
  </si>
  <si>
    <t>予約済</t>
    <rPh sb="0" eb="3">
      <t>ヨヤクスミ</t>
    </rPh>
    <phoneticPr fontId="1"/>
  </si>
  <si>
    <t>KNT</t>
    <phoneticPr fontId="1"/>
  </si>
  <si>
    <t>不明</t>
    <rPh sb="0" eb="2">
      <t>フメイ</t>
    </rPh>
    <phoneticPr fontId="1"/>
  </si>
  <si>
    <t>有540</t>
    <rPh sb="0" eb="1">
      <t>ア</t>
    </rPh>
    <phoneticPr fontId="1"/>
  </si>
  <si>
    <t>カクヨロ</t>
    <phoneticPr fontId="1"/>
  </si>
  <si>
    <t>運送申込書／運送引受書・乗車券</t>
  </si>
  <si>
    <t>※申込者は、太線内をご記入願います。</t>
  </si>
  <si>
    <t>申込日：</t>
    <phoneticPr fontId="1"/>
  </si>
  <si>
    <t>申込者</t>
  </si>
  <si>
    <t>氏名</t>
  </si>
  <si>
    <t>電話：</t>
    <phoneticPr fontId="1"/>
  </si>
  <si>
    <t>・名称</t>
  </si>
  <si>
    <t>FAX：</t>
    <phoneticPr fontId="1"/>
  </si>
  <si>
    <t>住所</t>
  </si>
  <si>
    <t>電話：　　　</t>
    <phoneticPr fontId="1"/>
  </si>
  <si>
    <t>FAX：　　</t>
    <phoneticPr fontId="1"/>
  </si>
  <si>
    <t>E-mail：</t>
  </si>
  <si>
    <t>ひばり観光バス株式会社</t>
    <rPh sb="3" eb="5">
      <t>カンコウ</t>
    </rPh>
    <rPh sb="7" eb="9">
      <t>カブシキ</t>
    </rPh>
    <rPh sb="9" eb="11">
      <t>カイシャ</t>
    </rPh>
    <phoneticPr fontId="1"/>
  </si>
  <si>
    <t>電話：0749-62-7111</t>
    <phoneticPr fontId="1"/>
  </si>
  <si>
    <t>FAX：0749-62-3113</t>
    <phoneticPr fontId="1"/>
  </si>
  <si>
    <t>〒526-001８
滋賀県長浜市森町426-1</t>
    <rPh sb="10" eb="18">
      <t>526-0018</t>
    </rPh>
    <phoneticPr fontId="1"/>
  </si>
  <si>
    <t>E-mail：info@hibarikk.com</t>
    <phoneticPr fontId="1"/>
  </si>
  <si>
    <r>
      <t>緊急連絡先</t>
    </r>
    <r>
      <rPr>
        <sz val="10"/>
        <color indexed="8"/>
        <rFont val="HG丸ｺﾞｼｯｸM-PRO"/>
        <family val="3"/>
        <charset val="128"/>
      </rPr>
      <t>：同上</t>
    </r>
    <rPh sb="6" eb="8">
      <t>ドウジョウ</t>
    </rPh>
    <phoneticPr fontId="1"/>
  </si>
  <si>
    <t>事業
許可</t>
    <rPh sb="3" eb="5">
      <t>キョカ</t>
    </rPh>
    <phoneticPr fontId="1"/>
  </si>
  <si>
    <t>任意保険・共済</t>
  </si>
  <si>
    <t>昭和60年5月30日　近運旅第984号／安全評価申請認定書番号14-283</t>
    <rPh sb="11" eb="12">
      <t>キン</t>
    </rPh>
    <rPh sb="12" eb="13">
      <t>ウン</t>
    </rPh>
    <rPh sb="13" eb="14">
      <t>タビ</t>
    </rPh>
    <rPh sb="14" eb="15">
      <t>ダイ</t>
    </rPh>
    <rPh sb="20" eb="22">
      <t>アンゼン</t>
    </rPh>
    <rPh sb="22" eb="24">
      <t>ヒョウカ</t>
    </rPh>
    <rPh sb="24" eb="26">
      <t>シンセイ</t>
    </rPh>
    <rPh sb="26" eb="29">
      <t>ニンテイショ</t>
    </rPh>
    <rPh sb="29" eb="31">
      <t>バンゴウ</t>
    </rPh>
    <phoneticPr fontId="1"/>
  </si>
  <si>
    <t>対人   　　　</t>
    <phoneticPr fontId="1"/>
  </si>
  <si>
    <t>無制限</t>
    <rPh sb="0" eb="3">
      <t>ムセイゲン</t>
    </rPh>
    <phoneticPr fontId="1"/>
  </si>
  <si>
    <t>営業区域：滋賀県全域・福井県敦賀市・福井県南越前町・岐阜県揖斐郡揖斐川町</t>
    <rPh sb="5" eb="8">
      <t>シガケン</t>
    </rPh>
    <rPh sb="8" eb="10">
      <t>ゼンイキ</t>
    </rPh>
    <rPh sb="11" eb="14">
      <t>フクイケン</t>
    </rPh>
    <rPh sb="14" eb="17">
      <t>ツルガシ</t>
    </rPh>
    <rPh sb="18" eb="21">
      <t>フクイケン</t>
    </rPh>
    <rPh sb="26" eb="29">
      <t>ギフケン</t>
    </rPh>
    <rPh sb="29" eb="32">
      <t>イビグン</t>
    </rPh>
    <phoneticPr fontId="1"/>
  </si>
  <si>
    <t>対物     　　　</t>
    <phoneticPr fontId="1"/>
  </si>
  <si>
    <t>申込乗車人員</t>
  </si>
  <si>
    <t>人</t>
    <phoneticPr fontId="1"/>
  </si>
  <si>
    <t>乗車定員別又は車種別の車両数</t>
  </si>
  <si>
    <t>大型車</t>
  </si>
  <si>
    <t>中型車</t>
  </si>
  <si>
    <t>小型車</t>
  </si>
  <si>
    <t>両</t>
    <phoneticPr fontId="1"/>
  </si>
  <si>
    <t>配車日時</t>
  </si>
  <si>
    <t>配車場所</t>
  </si>
  <si>
    <t xml:space="preserve">　地図： 有 ・ 無 </t>
    <phoneticPr fontId="1"/>
  </si>
  <si>
    <t>旅行の日程</t>
  </si>
  <si>
    <t>（本社）営業所車庫</t>
    <rPh sb="1" eb="3">
      <t>ホンシャ</t>
    </rPh>
    <phoneticPr fontId="1"/>
  </si>
  <si>
    <t>【運行開始日時】</t>
  </si>
  <si>
    <t>【運行終了日時】</t>
  </si>
  <si>
    <t>円</t>
    <rPh sb="0" eb="1">
      <t>エン</t>
    </rPh>
    <phoneticPr fontId="1"/>
  </si>
  <si>
    <t>※当日キロ数や時間に変更があった場合は、追加費用を頂戴する場合がございます。あしからずご了承くださいませ。</t>
    <rPh sb="1" eb="3">
      <t>トウジツ</t>
    </rPh>
    <rPh sb="5" eb="6">
      <t>スウ</t>
    </rPh>
    <rPh sb="7" eb="9">
      <t>ジカン</t>
    </rPh>
    <rPh sb="10" eb="12">
      <t>ヘンコウ</t>
    </rPh>
    <rPh sb="16" eb="18">
      <t>バアイ</t>
    </rPh>
    <rPh sb="20" eb="22">
      <t>ツイカ</t>
    </rPh>
    <rPh sb="22" eb="24">
      <t>ヒヨウ</t>
    </rPh>
    <rPh sb="25" eb="27">
      <t>チョウダイ</t>
    </rPh>
    <rPh sb="29" eb="31">
      <t>バアイ</t>
    </rPh>
    <rPh sb="44" eb="46">
      <t>リョウショウ</t>
    </rPh>
    <phoneticPr fontId="1"/>
  </si>
  <si>
    <t>上記のとおり運送を引受ます。</t>
    <rPh sb="0" eb="2">
      <t>ジョウキ</t>
    </rPh>
    <rPh sb="6" eb="8">
      <t>ウンソウ</t>
    </rPh>
    <rPh sb="9" eb="11">
      <t>ヒキウケ</t>
    </rPh>
    <phoneticPr fontId="1"/>
  </si>
  <si>
    <t>　ひばり観光バス株式会社　担当；山崎</t>
    <rPh sb="4" eb="6">
      <t>カンコウ</t>
    </rPh>
    <rPh sb="8" eb="12">
      <t>カブシキガイシャ</t>
    </rPh>
    <rPh sb="13" eb="15">
      <t>タントウ</t>
    </rPh>
    <rPh sb="16" eb="18">
      <t>ヤマザキ</t>
    </rPh>
    <phoneticPr fontId="1"/>
  </si>
  <si>
    <t>１日目</t>
    <rPh sb="1" eb="3">
      <t>ニチメ</t>
    </rPh>
    <phoneticPr fontId="1"/>
  </si>
  <si>
    <t>２日目</t>
    <rPh sb="1" eb="3">
      <t>ニチメ</t>
    </rPh>
    <phoneticPr fontId="1"/>
  </si>
  <si>
    <t>どこ生(  樽)</t>
    <rPh sb="2" eb="3">
      <t>ナマ</t>
    </rPh>
    <rPh sb="6" eb="7">
      <t>タル</t>
    </rPh>
    <phoneticPr fontId="1"/>
  </si>
  <si>
    <t>出庫</t>
    <rPh sb="0" eb="2">
      <t>シュッコ</t>
    </rPh>
    <phoneticPr fontId="1"/>
  </si>
  <si>
    <t>配車</t>
    <rPh sb="0" eb="2">
      <t>ハイシャ</t>
    </rPh>
    <phoneticPr fontId="1"/>
  </si>
  <si>
    <t>集客</t>
    <rPh sb="0" eb="2">
      <t>シュウキャク</t>
    </rPh>
    <phoneticPr fontId="1"/>
  </si>
  <si>
    <t>出発</t>
    <rPh sb="0" eb="2">
      <t>シュッパツ</t>
    </rPh>
    <phoneticPr fontId="1"/>
  </si>
  <si>
    <t>休憩</t>
    <rPh sb="0" eb="2">
      <t>キュウケイ</t>
    </rPh>
    <phoneticPr fontId="1"/>
  </si>
  <si>
    <t>宿泊</t>
    <rPh sb="0" eb="2">
      <t>シュクハク</t>
    </rPh>
    <phoneticPr fontId="1"/>
  </si>
  <si>
    <t>回送</t>
    <rPh sb="0" eb="2">
      <t>カイソウ</t>
    </rPh>
    <phoneticPr fontId="1"/>
  </si>
  <si>
    <t>先着</t>
    <rPh sb="0" eb="2">
      <t>センチャク</t>
    </rPh>
    <phoneticPr fontId="1"/>
  </si>
  <si>
    <t>到着</t>
    <rPh sb="0" eb="2">
      <t>トウチャク</t>
    </rPh>
    <phoneticPr fontId="1"/>
  </si>
  <si>
    <t>運行指示書</t>
    <rPh sb="0" eb="5">
      <t>ウンコウシジショ</t>
    </rPh>
    <phoneticPr fontId="1"/>
  </si>
  <si>
    <t>メーター指示(km)</t>
    <rPh sb="4" eb="6">
      <t>シジ</t>
    </rPh>
    <phoneticPr fontId="1"/>
  </si>
  <si>
    <t>：</t>
    <phoneticPr fontId="1"/>
  </si>
  <si>
    <t>予定</t>
    <rPh sb="0" eb="2">
      <t>ヨテイ</t>
    </rPh>
    <phoneticPr fontId="1"/>
  </si>
  <si>
    <t>実際</t>
    <rPh sb="0" eb="2">
      <t>ジッサイ</t>
    </rPh>
    <phoneticPr fontId="1"/>
  </si>
  <si>
    <t>出勤T</t>
    <rPh sb="0" eb="2">
      <t>シュッキン</t>
    </rPh>
    <phoneticPr fontId="1"/>
  </si>
  <si>
    <t>終勤T</t>
    <rPh sb="0" eb="1">
      <t>オ</t>
    </rPh>
    <rPh sb="1" eb="2">
      <t>ツトム</t>
    </rPh>
    <phoneticPr fontId="1"/>
  </si>
  <si>
    <t>高速可</t>
    <rPh sb="0" eb="2">
      <t>コウソク</t>
    </rPh>
    <rPh sb="2" eb="3">
      <t>カ</t>
    </rPh>
    <phoneticPr fontId="1"/>
  </si>
  <si>
    <t>一般道</t>
    <rPh sb="0" eb="3">
      <t>イッパンドウ</t>
    </rPh>
    <phoneticPr fontId="1"/>
  </si>
  <si>
    <t>積込品</t>
    <rPh sb="0" eb="3">
      <t>ツミコミヒン</t>
    </rPh>
    <phoneticPr fontId="1"/>
  </si>
  <si>
    <t>保険有</t>
    <rPh sb="0" eb="2">
      <t>ホケン</t>
    </rPh>
    <rPh sb="2" eb="3">
      <t>ア</t>
    </rPh>
    <phoneticPr fontId="1"/>
  </si>
  <si>
    <t>保険無</t>
    <rPh sb="0" eb="2">
      <t>ホケン</t>
    </rPh>
    <rPh sb="2" eb="3">
      <t>ナ</t>
    </rPh>
    <phoneticPr fontId="1"/>
  </si>
  <si>
    <t>カク　ヨロ</t>
    <phoneticPr fontId="1"/>
  </si>
  <si>
    <t>Driver食</t>
    <rPh sb="6" eb="7">
      <t>ショク</t>
    </rPh>
    <phoneticPr fontId="1"/>
  </si>
  <si>
    <t>１日目</t>
    <rPh sb="1" eb="3">
      <t>ニチメ</t>
    </rPh>
    <phoneticPr fontId="1"/>
  </si>
  <si>
    <t>日帰り</t>
    <rPh sb="0" eb="2">
      <t>ヒガエ</t>
    </rPh>
    <phoneticPr fontId="1"/>
  </si>
  <si>
    <t>１泊目</t>
    <rPh sb="1" eb="2">
      <t>ハク</t>
    </rPh>
    <rPh sb="2" eb="3">
      <t>メ</t>
    </rPh>
    <phoneticPr fontId="1"/>
  </si>
  <si>
    <t>２泊目</t>
    <rPh sb="1" eb="3">
      <t>ハクメ</t>
    </rPh>
    <phoneticPr fontId="1"/>
  </si>
  <si>
    <t>２日目</t>
    <rPh sb="1" eb="3">
      <t>ニチメ</t>
    </rPh>
    <phoneticPr fontId="1"/>
  </si>
  <si>
    <t>３日目</t>
    <rPh sb="1" eb="3">
      <t>ニチメ</t>
    </rPh>
    <phoneticPr fontId="1"/>
  </si>
  <si>
    <t>（1/2）</t>
    <phoneticPr fontId="1"/>
  </si>
  <si>
    <t>（2/2）</t>
    <phoneticPr fontId="1"/>
  </si>
  <si>
    <t>（1/3）</t>
    <phoneticPr fontId="1"/>
  </si>
  <si>
    <t>（2/3）</t>
    <phoneticPr fontId="1"/>
  </si>
  <si>
    <t>（3/3）</t>
    <phoneticPr fontId="1"/>
  </si>
  <si>
    <t>最終日</t>
    <rPh sb="0" eb="3">
      <t>サイシュウビ</t>
    </rPh>
    <phoneticPr fontId="1"/>
  </si>
  <si>
    <t>運行指示書（貸切）/ 乗務記録簿　</t>
    <rPh sb="0" eb="5">
      <t>ウンコウシジショ</t>
    </rPh>
    <rPh sb="6" eb="8">
      <t>カシキリ</t>
    </rPh>
    <rPh sb="11" eb="13">
      <t>ジョウム</t>
    </rPh>
    <rPh sb="13" eb="16">
      <t>キロクボ</t>
    </rPh>
    <phoneticPr fontId="1"/>
  </si>
  <si>
    <t>（1/1）</t>
    <phoneticPr fontId="1"/>
  </si>
  <si>
    <t>～</t>
    <phoneticPr fontId="1"/>
  </si>
  <si>
    <t>泊</t>
    <rPh sb="0" eb="1">
      <t>ハク</t>
    </rPh>
    <phoneticPr fontId="1"/>
  </si>
  <si>
    <t>ウィンドウウォッシャー及び
ワイパー視界関係</t>
    <rPh sb="11" eb="12">
      <t>オヨ</t>
    </rPh>
    <rPh sb="18" eb="20">
      <t>シカイ</t>
    </rPh>
    <rPh sb="20" eb="22">
      <t>カンケイ</t>
    </rPh>
    <phoneticPr fontId="1"/>
  </si>
  <si>
    <t>一日目同</t>
    <rPh sb="0" eb="2">
      <t>イチニチ</t>
    </rPh>
    <rPh sb="2" eb="3">
      <t>メ</t>
    </rPh>
    <rPh sb="3" eb="4">
      <t>オナ</t>
    </rPh>
    <phoneticPr fontId="1"/>
  </si>
  <si>
    <t>交替運転者
（交代場所）</t>
    <rPh sb="7" eb="11">
      <t>コウタイバショ</t>
    </rPh>
    <phoneticPr fontId="1"/>
  </si>
  <si>
    <t>昼間短距離</t>
    <phoneticPr fontId="1"/>
  </si>
  <si>
    <t>「無」の理由
（他の理由）</t>
    <rPh sb="1" eb="2">
      <t>ナ</t>
    </rPh>
    <rPh sb="4" eb="6">
      <t>リユウ</t>
    </rPh>
    <rPh sb="8" eb="9">
      <t>ホカ</t>
    </rPh>
    <rPh sb="10" eb="12">
      <t>リユウ</t>
    </rPh>
    <phoneticPr fontId="1"/>
  </si>
  <si>
    <t>車掌・ガイド
リフト補助員
（交代の理由）</t>
    <rPh sb="0" eb="2">
      <t>シャショウ</t>
    </rPh>
    <rPh sb="10" eb="13">
      <t>ホジョイン</t>
    </rPh>
    <rPh sb="15" eb="17">
      <t>コウタイ</t>
    </rPh>
    <rPh sb="18" eb="20">
      <t>リユウ</t>
    </rPh>
    <phoneticPr fontId="1"/>
  </si>
  <si>
    <t>銀行振込</t>
    <rPh sb="0" eb="4">
      <t>ギンコウフリコミ</t>
    </rPh>
    <phoneticPr fontId="1"/>
  </si>
  <si>
    <t>現金</t>
    <rPh sb="0" eb="2">
      <t>ゲンキン</t>
    </rPh>
    <phoneticPr fontId="1"/>
  </si>
  <si>
    <t>支払期限</t>
    <rPh sb="0" eb="4">
      <t>シハライキゲン</t>
    </rPh>
    <phoneticPr fontId="1"/>
  </si>
  <si>
    <t>空車区間</t>
    <rPh sb="0" eb="2">
      <t>クウシャ</t>
    </rPh>
    <rPh sb="2" eb="4">
      <t>クカン</t>
    </rPh>
    <phoneticPr fontId="1"/>
  </si>
  <si>
    <t>空車区間</t>
    <rPh sb="0" eb="4">
      <t>クウシャクカン</t>
    </rPh>
    <phoneticPr fontId="1"/>
  </si>
  <si>
    <t>（　　　　　　　　　　　）</t>
    <phoneticPr fontId="1"/>
  </si>
  <si>
    <t>運賃及び料金の
支払い方法</t>
    <rPh sb="0" eb="3">
      <t>ウンチンオヨ</t>
    </rPh>
    <rPh sb="4" eb="6">
      <t>リョウキン</t>
    </rPh>
    <rPh sb="8" eb="10">
      <t>シハラ</t>
    </rPh>
    <rPh sb="11" eb="13">
      <t>ホウホウ</t>
    </rPh>
    <phoneticPr fontId="1"/>
  </si>
  <si>
    <t>学校団体割引き</t>
    <rPh sb="0" eb="2">
      <t>ガッコウ</t>
    </rPh>
    <rPh sb="2" eb="4">
      <t>ダンタイ</t>
    </rPh>
    <rPh sb="4" eb="6">
      <t>ワリビ</t>
    </rPh>
    <phoneticPr fontId="1"/>
  </si>
  <si>
    <t>障がい者施設割引</t>
    <rPh sb="0" eb="1">
      <t>ショウ</t>
    </rPh>
    <rPh sb="3" eb="8">
      <t>シャシセツワリビキ</t>
    </rPh>
    <phoneticPr fontId="1"/>
  </si>
  <si>
    <t>適用を受けよ
うとする割引</t>
    <phoneticPr fontId="1"/>
  </si>
  <si>
    <t>特約事項</t>
    <rPh sb="0" eb="4">
      <t>トクヤクジコウ</t>
    </rPh>
    <phoneticPr fontId="1"/>
  </si>
  <si>
    <t>有料道路</t>
    <rPh sb="0" eb="4">
      <t>ユウリョウドウロ</t>
    </rPh>
    <phoneticPr fontId="1"/>
  </si>
  <si>
    <t>駐車料金</t>
    <rPh sb="0" eb="4">
      <t>チュウシャリョウキン</t>
    </rPh>
    <phoneticPr fontId="1"/>
  </si>
  <si>
    <t>他立替項目</t>
    <rPh sb="0" eb="1">
      <t>ホカ</t>
    </rPh>
    <rPh sb="1" eb="3">
      <t>タテカエ</t>
    </rPh>
    <rPh sb="3" eb="5">
      <t>コウモク</t>
    </rPh>
    <phoneticPr fontId="1"/>
  </si>
  <si>
    <t>現収</t>
    <rPh sb="0" eb="2">
      <t>ゲンシュウ</t>
    </rPh>
    <phoneticPr fontId="1"/>
  </si>
  <si>
    <t>【走行距離・総】　</t>
    <rPh sb="6" eb="7">
      <t>ソウ</t>
    </rPh>
    <phoneticPr fontId="1"/>
  </si>
  <si>
    <t>【走行距離・実】　</t>
    <rPh sb="6" eb="7">
      <t>ジツ</t>
    </rPh>
    <phoneticPr fontId="1"/>
  </si>
  <si>
    <t>【走行時間・総】　</t>
    <rPh sb="3" eb="5">
      <t>ジカン</t>
    </rPh>
    <rPh sb="6" eb="7">
      <t>ソウ</t>
    </rPh>
    <phoneticPr fontId="1"/>
  </si>
  <si>
    <t>km</t>
    <phoneticPr fontId="1"/>
  </si>
  <si>
    <t>h</t>
    <phoneticPr fontId="1"/>
  </si>
  <si>
    <t>円</t>
    <rPh sb="0" eb="1">
      <t>エン</t>
    </rPh>
    <phoneticPr fontId="1"/>
  </si>
  <si>
    <t>運賃（税別）</t>
    <rPh sb="0" eb="2">
      <t>ウンチン</t>
    </rPh>
    <rPh sb="3" eb="5">
      <t>ゼイベツ</t>
    </rPh>
    <phoneticPr fontId="1"/>
  </si>
  <si>
    <t>料金（税別）</t>
    <rPh sb="0" eb="2">
      <t>リョウキン</t>
    </rPh>
    <rPh sb="3" eb="5">
      <t>ゼイベツ</t>
    </rPh>
    <phoneticPr fontId="1"/>
  </si>
  <si>
    <t>料金の種類；</t>
    <rPh sb="0" eb="3">
      <t>リョウキンオ</t>
    </rPh>
    <rPh sb="3" eb="5">
      <t>シュルイ</t>
    </rPh>
    <phoneticPr fontId="1"/>
  </si>
  <si>
    <t>消費税</t>
    <rPh sb="0" eb="3">
      <t>ショウヒゼイ</t>
    </rPh>
    <phoneticPr fontId="1"/>
  </si>
  <si>
    <t>追加</t>
    <rPh sb="0" eb="2">
      <t>ツイカ</t>
    </rPh>
    <phoneticPr fontId="1"/>
  </si>
  <si>
    <t>回送料金</t>
    <rPh sb="0" eb="4">
      <t>カイソウリョウキン</t>
    </rPh>
    <phoneticPr fontId="1"/>
  </si>
  <si>
    <t>ガイド他</t>
    <rPh sb="3" eb="4">
      <t>ホカ</t>
    </rPh>
    <phoneticPr fontId="1"/>
  </si>
  <si>
    <t>合計（税込・1台）</t>
    <rPh sb="0" eb="2">
      <t>ゴウケイ</t>
    </rPh>
    <rPh sb="3" eb="5">
      <t>ゼイコ</t>
    </rPh>
    <rPh sb="7" eb="8">
      <t>ダイ</t>
    </rPh>
    <phoneticPr fontId="1"/>
  </si>
  <si>
    <t>※標準運送約款5条2項に規定する所定の証明書を添付</t>
    <phoneticPr fontId="1"/>
  </si>
  <si>
    <t>お客様FN</t>
    <rPh sb="1" eb="3">
      <t>キャクサマ</t>
    </rPh>
    <phoneticPr fontId="1"/>
  </si>
  <si>
    <t>D名前レラ</t>
    <rPh sb="1" eb="3">
      <t>ナマエ</t>
    </rPh>
    <phoneticPr fontId="1"/>
  </si>
  <si>
    <t>施設FN</t>
    <rPh sb="0" eb="2">
      <t>シセツ</t>
    </rPh>
    <phoneticPr fontId="1"/>
  </si>
  <si>
    <t>旅客団体名称：</t>
    <phoneticPr fontId="1"/>
  </si>
  <si>
    <t>小型下限</t>
    <rPh sb="0" eb="2">
      <t>コガタ</t>
    </rPh>
    <rPh sb="2" eb="4">
      <t>カゲン</t>
    </rPh>
    <phoneticPr fontId="1"/>
  </si>
  <si>
    <t>近畿運輸局料金</t>
    <rPh sb="0" eb="5">
      <t>キンキウンユキョク</t>
    </rPh>
    <rPh sb="5" eb="7">
      <t>リョウキン</t>
    </rPh>
    <phoneticPr fontId="1"/>
  </si>
  <si>
    <t>上限</t>
    <rPh sb="0" eb="2">
      <t>ジョウゲン</t>
    </rPh>
    <phoneticPr fontId="1"/>
  </si>
  <si>
    <t>下限</t>
    <rPh sb="0" eb="2">
      <t>カゲン</t>
    </rPh>
    <phoneticPr fontId="1"/>
  </si>
  <si>
    <t>大型　時間　</t>
    <rPh sb="0" eb="2">
      <t>オオガタ</t>
    </rPh>
    <rPh sb="3" eb="5">
      <t>ジカン</t>
    </rPh>
    <phoneticPr fontId="1"/>
  </si>
  <si>
    <t>中型　時間</t>
    <rPh sb="0" eb="2">
      <t>チュウガタ</t>
    </rPh>
    <rPh sb="3" eb="5">
      <t>ジカン</t>
    </rPh>
    <phoneticPr fontId="1"/>
  </si>
  <si>
    <t>小型　時間</t>
    <rPh sb="0" eb="2">
      <t>コガタ</t>
    </rPh>
    <rPh sb="3" eb="5">
      <t>ジカン</t>
    </rPh>
    <phoneticPr fontId="1"/>
  </si>
  <si>
    <t>大型　キロ</t>
    <rPh sb="0" eb="2">
      <t>オオガタ</t>
    </rPh>
    <phoneticPr fontId="1"/>
  </si>
  <si>
    <t>中型　キロ</t>
    <rPh sb="0" eb="2">
      <t>チュウガタ</t>
    </rPh>
    <phoneticPr fontId="1"/>
  </si>
  <si>
    <t>小型　キロ</t>
    <rPh sb="0" eb="2">
      <t>コガタ</t>
    </rPh>
    <phoneticPr fontId="1"/>
  </si>
  <si>
    <t>交代区間</t>
    <rPh sb="0" eb="4">
      <t>コウタイクカン</t>
    </rPh>
    <phoneticPr fontId="1"/>
  </si>
  <si>
    <t>契約
責任者</t>
    <rPh sb="3" eb="6">
      <t>セキニンシャ</t>
    </rPh>
    <phoneticPr fontId="1"/>
  </si>
  <si>
    <t>運送を
引き受
ける者</t>
    <rPh sb="4" eb="5">
      <t>ヒ</t>
    </rPh>
    <rPh sb="6" eb="7">
      <t>ウ</t>
    </rPh>
    <rPh sb="10" eb="11">
      <t>モノ</t>
    </rPh>
    <phoneticPr fontId="1"/>
  </si>
  <si>
    <t>両</t>
    <rPh sb="0" eb="1">
      <t>リョウ</t>
    </rPh>
    <phoneticPr fontId="1"/>
  </si>
  <si>
    <t>特殊装備</t>
    <rPh sb="0" eb="2">
      <t>トクシュ</t>
    </rPh>
    <rPh sb="2" eb="4">
      <t>ソウビ</t>
    </rPh>
    <phoneticPr fontId="1"/>
  </si>
  <si>
    <t>ガイド付</t>
    <rPh sb="3" eb="4">
      <t>ツ</t>
    </rPh>
    <phoneticPr fontId="1"/>
  </si>
  <si>
    <t>T/C付</t>
    <rPh sb="3" eb="4">
      <t>ツ</t>
    </rPh>
    <phoneticPr fontId="1"/>
  </si>
  <si>
    <t>リフトC</t>
    <phoneticPr fontId="1"/>
  </si>
  <si>
    <t>リフトD</t>
    <phoneticPr fontId="1"/>
  </si>
  <si>
    <t>リフトE</t>
    <phoneticPr fontId="1"/>
  </si>
  <si>
    <t>リフトB</t>
    <phoneticPr fontId="1"/>
  </si>
  <si>
    <t>リフトF</t>
    <phoneticPr fontId="1"/>
  </si>
  <si>
    <t>H-Style</t>
    <phoneticPr fontId="1"/>
  </si>
  <si>
    <t>２M</t>
    <phoneticPr fontId="1"/>
  </si>
  <si>
    <t xml:space="preserve">  有　　 ・　　 無　　　</t>
    <phoneticPr fontId="1"/>
  </si>
  <si>
    <t>【走行時間・実】　</t>
    <rPh sb="3" eb="5">
      <t>ジカン</t>
    </rPh>
    <rPh sb="6" eb="7">
      <t>ジツ</t>
    </rPh>
    <phoneticPr fontId="1"/>
  </si>
  <si>
    <t>【拘束時間】　</t>
    <rPh sb="1" eb="5">
      <t>コウソクジカン</t>
    </rPh>
    <phoneticPr fontId="1"/>
  </si>
  <si>
    <t>※自動的に、利用開始時日から３０日で設定してます。</t>
    <rPh sb="1" eb="4">
      <t>ジドウテキ</t>
    </rPh>
    <rPh sb="6" eb="12">
      <t>リヨウカイシジビ</t>
    </rPh>
    <rPh sb="16" eb="17">
      <t>ニチ</t>
    </rPh>
    <rPh sb="18" eb="20">
      <t>セッテイ</t>
    </rPh>
    <phoneticPr fontId="1"/>
  </si>
  <si>
    <t>乗務</t>
    <rPh sb="0" eb="2">
      <t>ジョウム</t>
    </rPh>
    <phoneticPr fontId="1"/>
  </si>
  <si>
    <t>待機</t>
    <rPh sb="0" eb="2">
      <t>タイキ</t>
    </rPh>
    <phoneticPr fontId="1"/>
  </si>
  <si>
    <t>前日リスト</t>
    <rPh sb="0" eb="2">
      <t>ゼンジツ</t>
    </rPh>
    <phoneticPr fontId="1"/>
  </si>
  <si>
    <t>休日</t>
    <rPh sb="0" eb="2">
      <t>キュウジツ</t>
    </rPh>
    <phoneticPr fontId="1"/>
  </si>
  <si>
    <t>連休</t>
    <rPh sb="0" eb="2">
      <t>レンキュウ</t>
    </rPh>
    <phoneticPr fontId="1"/>
  </si>
  <si>
    <t>事務所</t>
    <rPh sb="0" eb="3">
      <t>ジムショ</t>
    </rPh>
    <phoneticPr fontId="1"/>
  </si>
  <si>
    <t>幼稚園</t>
    <rPh sb="0" eb="3">
      <t>ヨウチエン</t>
    </rPh>
    <phoneticPr fontId="1"/>
  </si>
  <si>
    <t>24h</t>
    <phoneticPr fontId="1"/>
  </si>
  <si>
    <t>48h</t>
    <phoneticPr fontId="1"/>
  </si>
  <si>
    <t>時間</t>
    <rPh sb="0" eb="2">
      <t>ジカン</t>
    </rPh>
    <phoneticPr fontId="1"/>
  </si>
  <si>
    <t>合計</t>
    <rPh sb="0" eb="2">
      <t>ゴウケイ</t>
    </rPh>
    <phoneticPr fontId="1"/>
  </si>
  <si>
    <t>新★新料金計算表　</t>
    <rPh sb="0" eb="1">
      <t>シン</t>
    </rPh>
    <rPh sb="2" eb="3">
      <t>シン</t>
    </rPh>
    <rPh sb="3" eb="5">
      <t>リョウキン</t>
    </rPh>
    <rPh sb="5" eb="8">
      <t>ケイサンヒョウ</t>
    </rPh>
    <phoneticPr fontId="1"/>
  </si>
  <si>
    <t>.</t>
    <phoneticPr fontId="1"/>
  </si>
  <si>
    <t>です。</t>
    <phoneticPr fontId="1"/>
  </si>
  <si>
    <t>旅行社名</t>
    <rPh sb="0" eb="3">
      <t>リョコウシャ</t>
    </rPh>
    <rPh sb="3" eb="4">
      <t>メイ</t>
    </rPh>
    <phoneticPr fontId="1"/>
  </si>
  <si>
    <t>★勝手に調べるぜ♪　名前を探してみな♪</t>
    <rPh sb="1" eb="3">
      <t>カッテ</t>
    </rPh>
    <rPh sb="4" eb="5">
      <t>シラ</t>
    </rPh>
    <rPh sb="10" eb="12">
      <t>ナマエ</t>
    </rPh>
    <rPh sb="13" eb="14">
      <t>サガ</t>
    </rPh>
    <phoneticPr fontId="1"/>
  </si>
  <si>
    <t>★ここはて入力で頼むぜ♪</t>
    <rPh sb="5" eb="7">
      <t>ニュウリョク</t>
    </rPh>
    <rPh sb="8" eb="9">
      <t>タノ</t>
    </rPh>
    <phoneticPr fontId="1"/>
  </si>
  <si>
    <t>〒</t>
    <phoneticPr fontId="1"/>
  </si>
  <si>
    <t>住所</t>
    <rPh sb="0" eb="2">
      <t>ジュウショ</t>
    </rPh>
    <phoneticPr fontId="1"/>
  </si>
  <si>
    <t>FAX番号</t>
    <rPh sb="3" eb="5">
      <t>バンゴウ</t>
    </rPh>
    <phoneticPr fontId="1"/>
  </si>
  <si>
    <t>担当者</t>
    <rPh sb="0" eb="3">
      <t>タントウシャ</t>
    </rPh>
    <phoneticPr fontId="1"/>
  </si>
  <si>
    <t>★新規は山崎に相談かな♪できるならリストに入れてもええけど・・壊すなよ(# ﾟДﾟ)</t>
    <rPh sb="1" eb="3">
      <t>シンキ</t>
    </rPh>
    <rPh sb="4" eb="6">
      <t>ヤマサキ</t>
    </rPh>
    <rPh sb="7" eb="9">
      <t>ソウダン</t>
    </rPh>
    <rPh sb="21" eb="22">
      <t>イ</t>
    </rPh>
    <rPh sb="31" eb="32">
      <t>コワ</t>
    </rPh>
    <phoneticPr fontId="1"/>
  </si>
  <si>
    <t>★直のお客さんは、「ひばり」を選んで　下に入れてくれ。</t>
    <rPh sb="1" eb="2">
      <t>チョク</t>
    </rPh>
    <rPh sb="4" eb="5">
      <t>キャク</t>
    </rPh>
    <rPh sb="15" eb="16">
      <t>エラ</t>
    </rPh>
    <rPh sb="19" eb="20">
      <t>シタ</t>
    </rPh>
    <rPh sb="21" eb="22">
      <t>イ</t>
    </rPh>
    <phoneticPr fontId="1"/>
  </si>
  <si>
    <t>顧客名</t>
    <rPh sb="0" eb="3">
      <t>コキャクメイ</t>
    </rPh>
    <phoneticPr fontId="1"/>
  </si>
  <si>
    <t>★こっちは全部　「手」で入力しくれ</t>
    <rPh sb="5" eb="7">
      <t>ゼンブ</t>
    </rPh>
    <rPh sb="9" eb="10">
      <t>テ</t>
    </rPh>
    <rPh sb="12" eb="14">
      <t>ニュウリョク</t>
    </rPh>
    <phoneticPr fontId="1"/>
  </si>
  <si>
    <t>★まぁ郵便番号は、基本ワープロsoftで変換するだろうけどよ・・・</t>
    <rPh sb="3" eb="7">
      <t>ユウビンバンゴウ</t>
    </rPh>
    <rPh sb="9" eb="11">
      <t>キホン</t>
    </rPh>
    <rPh sb="20" eb="22">
      <t>ヘンカン</t>
    </rPh>
    <phoneticPr fontId="1"/>
  </si>
  <si>
    <t>帰着</t>
    <rPh sb="0" eb="2">
      <t>キチャク</t>
    </rPh>
    <phoneticPr fontId="1"/>
  </si>
  <si>
    <t>往路回送</t>
    <rPh sb="0" eb="4">
      <t>オウロカイソウ</t>
    </rPh>
    <phoneticPr fontId="1"/>
  </si>
  <si>
    <t>復路回送</t>
    <rPh sb="0" eb="4">
      <t>フクロカイソウ</t>
    </rPh>
    <phoneticPr fontId="1"/>
  </si>
  <si>
    <t>内深夜</t>
    <rPh sb="0" eb="1">
      <t>ウチ</t>
    </rPh>
    <rPh sb="1" eb="3">
      <t>シンヤ</t>
    </rPh>
    <phoneticPr fontId="1"/>
  </si>
  <si>
    <t>km</t>
    <phoneticPr fontId="1"/>
  </si>
  <si>
    <t>A</t>
    <phoneticPr fontId="1"/>
  </si>
  <si>
    <t>小型</t>
    <rPh sb="0" eb="2">
      <t>コガタ</t>
    </rPh>
    <phoneticPr fontId="1"/>
  </si>
  <si>
    <t>中型</t>
    <rPh sb="0" eb="2">
      <t>チュウガタ</t>
    </rPh>
    <phoneticPr fontId="1"/>
  </si>
  <si>
    <t>大型</t>
    <rPh sb="0" eb="2">
      <t>オオガタ</t>
    </rPh>
    <phoneticPr fontId="1"/>
  </si>
  <si>
    <t>実車キロ</t>
    <rPh sb="0" eb="2">
      <t>ジッシャ</t>
    </rPh>
    <phoneticPr fontId="1"/>
  </si>
  <si>
    <t>復路回送</t>
    <rPh sb="0" eb="2">
      <t>フクロ</t>
    </rPh>
    <rPh sb="2" eb="4">
      <t>カイソウ</t>
    </rPh>
    <phoneticPr fontId="1"/>
  </si>
  <si>
    <t>〒/住所</t>
    <rPh sb="2" eb="4">
      <t>ジュウショ</t>
    </rPh>
    <phoneticPr fontId="1"/>
  </si>
  <si>
    <t>電話/FAX/他</t>
    <rPh sb="0" eb="2">
      <t>デンワ</t>
    </rPh>
    <rPh sb="7" eb="8">
      <t>ホカ</t>
    </rPh>
    <phoneticPr fontId="1"/>
  </si>
  <si>
    <t>消費税</t>
    <rPh sb="0" eb="3">
      <t>ショウヒゼイ</t>
    </rPh>
    <phoneticPr fontId="1"/>
  </si>
  <si>
    <t>C：</t>
    <phoneticPr fontId="1"/>
  </si>
  <si>
    <t>記録</t>
    <rPh sb="0" eb="2">
      <t>キロク</t>
    </rPh>
    <phoneticPr fontId="1"/>
  </si>
  <si>
    <t>D：</t>
    <phoneticPr fontId="1"/>
  </si>
  <si>
    <t>E：</t>
    <phoneticPr fontId="1"/>
  </si>
  <si>
    <t>F：</t>
    <phoneticPr fontId="1"/>
  </si>
  <si>
    <t>時間加算</t>
    <rPh sb="0" eb="4">
      <t>ジカンカサン</t>
    </rPh>
    <phoneticPr fontId="1"/>
  </si>
  <si>
    <t>深夜（一律）</t>
    <rPh sb="0" eb="2">
      <t>シンヤ</t>
    </rPh>
    <rPh sb="3" eb="5">
      <t>イチリツ</t>
    </rPh>
    <phoneticPr fontId="1"/>
  </si>
  <si>
    <t>２．交代運転手が走る総（実車も、空車も）距離</t>
    <rPh sb="2" eb="7">
      <t>コウタイウンテンシュ</t>
    </rPh>
    <rPh sb="8" eb="9">
      <t>ハシ</t>
    </rPh>
    <rPh sb="10" eb="11">
      <t>フサ</t>
    </rPh>
    <rPh sb="12" eb="13">
      <t>ジツ</t>
    </rPh>
    <rPh sb="13" eb="14">
      <t>グルマ</t>
    </rPh>
    <rPh sb="16" eb="18">
      <t>クウシャ</t>
    </rPh>
    <rPh sb="20" eb="22">
      <t>キョリ</t>
    </rPh>
    <phoneticPr fontId="1"/>
  </si>
  <si>
    <t>交代運転手　時間</t>
    <rPh sb="0" eb="5">
      <t>コウタイウンテンシュ</t>
    </rPh>
    <rPh sb="6" eb="8">
      <t>ジカン</t>
    </rPh>
    <phoneticPr fontId="1"/>
  </si>
  <si>
    <t>交代運転手　キロ</t>
    <rPh sb="0" eb="5">
      <t>コウタイウンテンシュ</t>
    </rPh>
    <phoneticPr fontId="1"/>
  </si>
  <si>
    <t>税込み</t>
    <rPh sb="0" eb="2">
      <t>ゼイコ</t>
    </rPh>
    <phoneticPr fontId="1"/>
  </si>
  <si>
    <t>最低利用</t>
    <rPh sb="0" eb="4">
      <t>サイテイリヨウ</t>
    </rPh>
    <phoneticPr fontId="1"/>
  </si>
  <si>
    <t>B</t>
    <phoneticPr fontId="1"/>
  </si>
  <si>
    <t>C</t>
    <phoneticPr fontId="1"/>
  </si>
  <si>
    <t>D</t>
    <phoneticPr fontId="1"/>
  </si>
  <si>
    <t>E</t>
    <phoneticPr fontId="1"/>
  </si>
  <si>
    <t>F</t>
    <phoneticPr fontId="1"/>
  </si>
  <si>
    <t>帰着時間</t>
    <rPh sb="0" eb="4">
      <t>キチャクジカン</t>
    </rPh>
    <phoneticPr fontId="1"/>
  </si>
  <si>
    <t>往路回送</t>
    <rPh sb="0" eb="2">
      <t>オウロ</t>
    </rPh>
    <rPh sb="2" eb="4">
      <t>カイソウ</t>
    </rPh>
    <phoneticPr fontId="1"/>
  </si>
  <si>
    <t>深夜時間</t>
    <rPh sb="0" eb="2">
      <t>シンヤ</t>
    </rPh>
    <rPh sb="2" eb="4">
      <t>ジカン</t>
    </rPh>
    <phoneticPr fontId="1"/>
  </si>
  <si>
    <t>往路回km</t>
    <rPh sb="0" eb="2">
      <t>オウロ</t>
    </rPh>
    <rPh sb="2" eb="3">
      <t>カイ</t>
    </rPh>
    <phoneticPr fontId="1"/>
  </si>
  <si>
    <t>復路回km</t>
    <rPh sb="0" eb="2">
      <t>フクロ</t>
    </rPh>
    <rPh sb="2" eb="3">
      <t>カイ</t>
    </rPh>
    <phoneticPr fontId="1"/>
  </si>
  <si>
    <t>総時間（前後1時間In）</t>
    <rPh sb="0" eb="3">
      <t>ソウジカン</t>
    </rPh>
    <rPh sb="4" eb="6">
      <t>ゼンゴ</t>
    </rPh>
    <rPh sb="7" eb="9">
      <t>ジカン</t>
    </rPh>
    <phoneticPr fontId="1"/>
  </si>
  <si>
    <t>★最低五時間CHECK</t>
    <rPh sb="1" eb="3">
      <t>サイテイ</t>
    </rPh>
    <rPh sb="3" eb="6">
      <t>ゴジカン</t>
    </rPh>
    <phoneticPr fontId="1"/>
  </si>
  <si>
    <t>★端数処理</t>
    <rPh sb="1" eb="5">
      <t>ハスウショリ</t>
    </rPh>
    <phoneticPr fontId="1"/>
  </si>
  <si>
    <t>深夜加算運賃</t>
    <rPh sb="0" eb="6">
      <t>シンヤカサンウンチン</t>
    </rPh>
    <phoneticPr fontId="1"/>
  </si>
  <si>
    <t>大型下限</t>
    <rPh sb="0" eb="2">
      <t>オオガタ</t>
    </rPh>
    <rPh sb="2" eb="4">
      <t>カゲン</t>
    </rPh>
    <phoneticPr fontId="1"/>
  </si>
  <si>
    <t>中型下限</t>
    <rPh sb="0" eb="2">
      <t>チュウガタ</t>
    </rPh>
    <rPh sb="2" eb="4">
      <t>カゲン</t>
    </rPh>
    <phoneticPr fontId="1"/>
  </si>
  <si>
    <t>大型上限</t>
    <rPh sb="0" eb="2">
      <t>オオガタ</t>
    </rPh>
    <rPh sb="2" eb="4">
      <t>ジョウゲン</t>
    </rPh>
    <phoneticPr fontId="1"/>
  </si>
  <si>
    <t>中型上限</t>
    <rPh sb="0" eb="2">
      <t>チュウガタ</t>
    </rPh>
    <rPh sb="2" eb="4">
      <t>ジョウゲン</t>
    </rPh>
    <phoneticPr fontId="1"/>
  </si>
  <si>
    <t>小型上限</t>
    <rPh sb="0" eb="2">
      <t>コガタ</t>
    </rPh>
    <rPh sb="2" eb="4">
      <t>ジョウゲン</t>
    </rPh>
    <phoneticPr fontId="1"/>
  </si>
  <si>
    <t>★　時間制＋距離＋深夜を加算した合計でごわす！　英語で言うたら「GO！K！」です。テニスみたい♪</t>
    <rPh sb="2" eb="5">
      <t>ジカンセイ</t>
    </rPh>
    <rPh sb="6" eb="8">
      <t>キョリ</t>
    </rPh>
    <rPh sb="9" eb="11">
      <t>シニャ</t>
    </rPh>
    <rPh sb="12" eb="14">
      <t>カサン</t>
    </rPh>
    <rPh sb="16" eb="18">
      <t>ゴウケイ</t>
    </rPh>
    <rPh sb="24" eb="26">
      <t>エイゴ</t>
    </rPh>
    <rPh sb="27" eb="28">
      <t>イ</t>
    </rPh>
    <phoneticPr fontId="1"/>
  </si>
  <si>
    <t>★　税金をいれたら出来上がり♪　キューピー３分クッキング♪　</t>
    <rPh sb="2" eb="4">
      <t>ゼイキン</t>
    </rPh>
    <rPh sb="9" eb="12">
      <t>デキア</t>
    </rPh>
    <rPh sb="22" eb="23">
      <t>プン</t>
    </rPh>
    <phoneticPr fontId="1"/>
  </si>
  <si>
    <t>★深夜は、1時間1000円加算！しかも1分超えで♪　　（法律は時間制の２０％迄となっております）</t>
    <rPh sb="1" eb="3">
      <t>シンヤ</t>
    </rPh>
    <rPh sb="6" eb="8">
      <t>ジカン</t>
    </rPh>
    <rPh sb="12" eb="13">
      <t>エン</t>
    </rPh>
    <rPh sb="13" eb="15">
      <t>カサン</t>
    </rPh>
    <rPh sb="20" eb="21">
      <t>フン</t>
    </rPh>
    <rPh sb="21" eb="22">
      <t>ゴ</t>
    </rPh>
    <rPh sb="28" eb="30">
      <t>ホウリツ</t>
    </rPh>
    <rPh sb="31" eb="34">
      <t>ジカンセイ</t>
    </rPh>
    <rPh sb="38" eb="39">
      <t>マデ</t>
    </rPh>
    <phoneticPr fontId="1"/>
  </si>
  <si>
    <r>
      <t>料金計算システム　なのだ♪　 全て</t>
    </r>
    <r>
      <rPr>
        <sz val="11"/>
        <color rgb="FFFF0000"/>
        <rFont val="ＭＳ Ｐゴシック"/>
        <family val="3"/>
        <charset val="128"/>
      </rPr>
      <t>税込</t>
    </r>
    <r>
      <rPr>
        <sz val="11"/>
        <color theme="1"/>
        <rFont val="ＭＳ Ｐゴシック"/>
        <family val="3"/>
        <charset val="128"/>
      </rPr>
      <t>なのだ♪　ぜぜぜのぜ～♪　これでいいのだ♪</t>
    </r>
    <rPh sb="0" eb="2">
      <t>リョウキン</t>
    </rPh>
    <rPh sb="2" eb="4">
      <t>ケイサン</t>
    </rPh>
    <rPh sb="15" eb="16">
      <t>スベ</t>
    </rPh>
    <rPh sb="17" eb="19">
      <t>ゼイコ</t>
    </rPh>
    <phoneticPr fontId="1"/>
  </si>
  <si>
    <t>団体名</t>
    <rPh sb="0" eb="3">
      <t>ダンタイメイ</t>
    </rPh>
    <phoneticPr fontId="1"/>
  </si>
  <si>
    <t>人数</t>
    <rPh sb="0" eb="2">
      <t>ニンズウ</t>
    </rPh>
    <phoneticPr fontId="1"/>
  </si>
  <si>
    <t>緊急連絡先</t>
    <rPh sb="0" eb="2">
      <t>キンキュウ</t>
    </rPh>
    <rPh sb="2" eb="5">
      <t>レンラクサキ</t>
    </rPh>
    <phoneticPr fontId="1"/>
  </si>
  <si>
    <t>今日は</t>
    <rPh sb="0" eb="2">
      <t>キョウ</t>
    </rPh>
    <phoneticPr fontId="1"/>
  </si>
  <si>
    <t>★次のタグの「乗務記録簿のバス車番」を変更すると、引き受け書の車種別が変更できます♪</t>
    <rPh sb="1" eb="2">
      <t>ツギ</t>
    </rPh>
    <rPh sb="7" eb="12">
      <t>ジョウムキロクボ</t>
    </rPh>
    <rPh sb="15" eb="17">
      <t>シャバン</t>
    </rPh>
    <rPh sb="19" eb="21">
      <t>ヘンコウ</t>
    </rPh>
    <rPh sb="25" eb="26">
      <t>ヒ</t>
    </rPh>
    <rPh sb="27" eb="28">
      <t>ウ</t>
    </rPh>
    <rPh sb="29" eb="30">
      <t>ショ</t>
    </rPh>
    <rPh sb="31" eb="34">
      <t>シャシュベツ</t>
    </rPh>
    <rPh sb="35" eb="37">
      <t>ヘンコウ</t>
    </rPh>
    <phoneticPr fontId="1"/>
  </si>
  <si>
    <r>
      <t>緊急連絡先</t>
    </r>
    <r>
      <rPr>
        <sz val="8"/>
        <color indexed="8"/>
        <rFont val="HG丸ｺﾞｼｯｸM-PRO"/>
        <family val="3"/>
        <charset val="128"/>
      </rPr>
      <t>：　　</t>
    </r>
    <phoneticPr fontId="1"/>
  </si>
  <si>
    <t>電話番号／緊急</t>
    <rPh sb="0" eb="4">
      <t>デンワバンゴウ</t>
    </rPh>
    <rPh sb="5" eb="7">
      <t>キンキュウ</t>
    </rPh>
    <phoneticPr fontId="1"/>
  </si>
  <si>
    <t>E-mail：</t>
    <phoneticPr fontId="1"/>
  </si>
  <si>
    <t>★出庫時間は、運行指示書の方で直します。</t>
    <rPh sb="1" eb="5">
      <t>シュッコジカン</t>
    </rPh>
    <rPh sb="7" eb="12">
      <t>ウンコウシジショ</t>
    </rPh>
    <rPh sb="13" eb="14">
      <t>ホウ</t>
    </rPh>
    <rPh sb="15" eb="16">
      <t>ナオ</t>
    </rPh>
    <phoneticPr fontId="1"/>
  </si>
  <si>
    <t>★運送引受書用　記載（転載）事項</t>
    <rPh sb="1" eb="3">
      <t>ウンソウ</t>
    </rPh>
    <rPh sb="3" eb="5">
      <t>ヒキウケ</t>
    </rPh>
    <rPh sb="5" eb="6">
      <t>ショ</t>
    </rPh>
    <rPh sb="6" eb="7">
      <t>ヨウ</t>
    </rPh>
    <rPh sb="8" eb="10">
      <t>キサイ</t>
    </rPh>
    <rPh sb="11" eb="13">
      <t>テンサイ</t>
    </rPh>
    <rPh sb="14" eb="16">
      <t>ジコウ</t>
    </rPh>
    <phoneticPr fontId="1"/>
  </si>
  <si>
    <t>団体名</t>
    <rPh sb="0" eb="3">
      <t>ダンタイメイ</t>
    </rPh>
    <phoneticPr fontId="1"/>
  </si>
  <si>
    <t>旅行会社名</t>
    <rPh sb="0" eb="5">
      <t>リョコウガイシャメイ</t>
    </rPh>
    <phoneticPr fontId="1"/>
  </si>
  <si>
    <t>担当者名</t>
    <rPh sb="0" eb="4">
      <t>タントウシャメイ</t>
    </rPh>
    <phoneticPr fontId="1"/>
  </si>
  <si>
    <t>電話番号</t>
    <rPh sb="0" eb="4">
      <t>デンワバンゴウ</t>
    </rPh>
    <phoneticPr fontId="1"/>
  </si>
  <si>
    <t>FAX番号</t>
    <rPh sb="3" eb="5">
      <t>バンゴウ</t>
    </rPh>
    <phoneticPr fontId="1"/>
  </si>
  <si>
    <t>実車キロ数</t>
    <rPh sb="0" eb="2">
      <t>ジッシャ</t>
    </rPh>
    <rPh sb="4" eb="5">
      <t>スウ</t>
    </rPh>
    <phoneticPr fontId="1"/>
  </si>
  <si>
    <t>総車キロ数</t>
    <rPh sb="0" eb="1">
      <t>ソウ</t>
    </rPh>
    <rPh sb="1" eb="2">
      <t>シャ</t>
    </rPh>
    <rPh sb="4" eb="5">
      <t>スウ</t>
    </rPh>
    <phoneticPr fontId="1"/>
  </si>
  <si>
    <t>出発日</t>
    <rPh sb="0" eb="3">
      <t>シュッパツビ</t>
    </rPh>
    <phoneticPr fontId="1"/>
  </si>
  <si>
    <t>出庫時間</t>
    <rPh sb="0" eb="4">
      <t>シュッコジカン</t>
    </rPh>
    <phoneticPr fontId="1"/>
  </si>
  <si>
    <t>配車時間</t>
    <rPh sb="0" eb="4">
      <t>ハイシャジカン</t>
    </rPh>
    <phoneticPr fontId="1"/>
  </si>
  <si>
    <t>出発時間</t>
    <rPh sb="0" eb="4">
      <t>シュッパツジカン</t>
    </rPh>
    <phoneticPr fontId="1"/>
  </si>
  <si>
    <t>入庫時間</t>
    <rPh sb="0" eb="4">
      <t>ニュウコジカン</t>
    </rPh>
    <phoneticPr fontId="1"/>
  </si>
  <si>
    <t>バスの区分</t>
    <rPh sb="3" eb="5">
      <t>クブン</t>
    </rPh>
    <phoneticPr fontId="1"/>
  </si>
  <si>
    <t>D-確認済</t>
    <rPh sb="2" eb="4">
      <t>カクニン</t>
    </rPh>
    <rPh sb="4" eb="5">
      <t>スミ</t>
    </rPh>
    <phoneticPr fontId="1"/>
  </si>
  <si>
    <t>★終了時比較表</t>
    <rPh sb="1" eb="4">
      <t>シュウリョウジ</t>
    </rPh>
    <rPh sb="4" eb="6">
      <t>ヒカク</t>
    </rPh>
    <rPh sb="6" eb="7">
      <t>ヒョウ</t>
    </rPh>
    <phoneticPr fontId="1"/>
  </si>
  <si>
    <t>全体時間</t>
    <rPh sb="0" eb="4">
      <t>ゼンタイジカン</t>
    </rPh>
    <phoneticPr fontId="1"/>
  </si>
  <si>
    <t>全体キロ</t>
    <rPh sb="0" eb="2">
      <t>ゼンタイ</t>
    </rPh>
    <phoneticPr fontId="1"/>
  </si>
  <si>
    <t>1日目</t>
    <rPh sb="1" eb="3">
      <t>ニチメ</t>
    </rPh>
    <phoneticPr fontId="1"/>
  </si>
  <si>
    <t>2日目</t>
    <rPh sb="1" eb="3">
      <t>ニチメ</t>
    </rPh>
    <phoneticPr fontId="1"/>
  </si>
  <si>
    <t>3日目</t>
    <rPh sb="1" eb="3">
      <t>ニチメ</t>
    </rPh>
    <phoneticPr fontId="1"/>
  </si>
  <si>
    <t>小型</t>
    <rPh sb="0" eb="2">
      <t>コガタ</t>
    </rPh>
    <phoneticPr fontId="1"/>
  </si>
  <si>
    <t>中型</t>
    <rPh sb="0" eb="2">
      <t>チュウガタ</t>
    </rPh>
    <phoneticPr fontId="1"/>
  </si>
  <si>
    <t>大型</t>
    <rPh sb="0" eb="2">
      <t>オオガタ</t>
    </rPh>
    <phoneticPr fontId="1"/>
  </si>
  <si>
    <t>深夜加算</t>
    <rPh sb="0" eb="2">
      <t>シンヤ</t>
    </rPh>
    <rPh sb="2" eb="4">
      <t>カサン</t>
    </rPh>
    <phoneticPr fontId="1"/>
  </si>
  <si>
    <t>料金計算表</t>
    <rPh sb="0" eb="5">
      <t>リョウキンケイサンヒョウ</t>
    </rPh>
    <phoneticPr fontId="1"/>
  </si>
  <si>
    <t>運行指示書</t>
    <rPh sb="0" eb="5">
      <t>ウンコウシジショ</t>
    </rPh>
    <phoneticPr fontId="1"/>
  </si>
  <si>
    <t>　　　（ご担当者名）</t>
    <phoneticPr fontId="1"/>
  </si>
  <si>
    <t>待機</t>
    <rPh sb="0" eb="2">
      <t>タイキ</t>
    </rPh>
    <phoneticPr fontId="1"/>
  </si>
  <si>
    <t>事務所</t>
    <rPh sb="0" eb="3">
      <t>ジムショ</t>
    </rPh>
    <phoneticPr fontId="1"/>
  </si>
  <si>
    <t>最終日</t>
    <rPh sb="0" eb="3">
      <t>サイシュウビ</t>
    </rPh>
    <phoneticPr fontId="1"/>
  </si>
  <si>
    <t>積込品</t>
    <rPh sb="0" eb="3">
      <t>ツミコミヒン</t>
    </rPh>
    <phoneticPr fontId="1"/>
  </si>
  <si>
    <t>A：</t>
    <phoneticPr fontId="1"/>
  </si>
  <si>
    <t>B：</t>
    <phoneticPr fontId="1"/>
  </si>
  <si>
    <t>1日目</t>
    <rPh sb="1" eb="3">
      <t>ニチメ</t>
    </rPh>
    <phoneticPr fontId="1"/>
  </si>
  <si>
    <t>長浜起点</t>
    <rPh sb="0" eb="2">
      <t>ﾅｶﾞﾊﾏ</t>
    </rPh>
    <rPh sb="2" eb="4">
      <t>ｷﾃﾝ</t>
    </rPh>
    <phoneticPr fontId="42" type="noConversion"/>
  </si>
  <si>
    <t>中型区分</t>
    <rPh sb="0" eb="4">
      <t>ﾁｭｳｶﾞﾀｸﾌﾞﾝ</t>
    </rPh>
    <phoneticPr fontId="42" type="noConversion"/>
  </si>
  <si>
    <t>大型区分</t>
    <rPh sb="0" eb="2">
      <t>ｵｵｶﾞﾀ</t>
    </rPh>
    <rPh sb="2" eb="4">
      <t>ｸﾌﾞﾝ</t>
    </rPh>
    <phoneticPr fontId="42" type="noConversion"/>
  </si>
  <si>
    <t>特大区分</t>
    <rPh sb="0" eb="2">
      <t>ﾄｸﾀﾞｲ</t>
    </rPh>
    <rPh sb="2" eb="4">
      <t>ｸﾌﾞﾝ</t>
    </rPh>
    <phoneticPr fontId="42" type="noConversion"/>
  </si>
  <si>
    <t>距離</t>
    <rPh sb="0" eb="2">
      <t>ｷｮﾘ</t>
    </rPh>
    <phoneticPr fontId="42" type="noConversion"/>
  </si>
  <si>
    <t>所要時間</t>
    <rPh sb="0" eb="2">
      <t>ｼｮﾖｳ</t>
    </rPh>
    <rPh sb="2" eb="4">
      <t>ｼﾞｶﾝ</t>
    </rPh>
    <phoneticPr fontId="42" type="noConversion"/>
  </si>
  <si>
    <t>八日市</t>
    <rPh sb="0" eb="3">
      <t>ﾖｳｶｲﾁ</t>
    </rPh>
    <phoneticPr fontId="42" type="noConversion"/>
  </si>
  <si>
    <t>竜王</t>
    <rPh sb="0" eb="2">
      <t>ﾘｭｳｵｳ</t>
    </rPh>
    <phoneticPr fontId="42" type="noConversion"/>
  </si>
  <si>
    <t>栗東</t>
    <rPh sb="0" eb="2">
      <t>ﾘｯﾄｳ</t>
    </rPh>
    <phoneticPr fontId="42" type="noConversion"/>
  </si>
  <si>
    <t>草津田上</t>
    <rPh sb="0" eb="2">
      <t>ｸｻﾂ</t>
    </rPh>
    <rPh sb="2" eb="4">
      <t>ﾀｳｴ</t>
    </rPh>
    <phoneticPr fontId="42" type="noConversion"/>
  </si>
  <si>
    <t>瀬田</t>
    <rPh sb="0" eb="2">
      <t>ｾﾀ</t>
    </rPh>
    <phoneticPr fontId="42" type="noConversion"/>
  </si>
  <si>
    <t>大津</t>
    <rPh sb="0" eb="2">
      <t>ｵｵﾂ</t>
    </rPh>
    <phoneticPr fontId="42" type="noConversion"/>
  </si>
  <si>
    <t>京都東</t>
    <rPh sb="0" eb="3">
      <t>ｷｮｳﾄﾋｶﾞｼ</t>
    </rPh>
    <phoneticPr fontId="42" type="noConversion"/>
  </si>
  <si>
    <t>京都南</t>
    <rPh sb="0" eb="3">
      <t>キョウトミナミ</t>
    </rPh>
    <phoneticPr fontId="1"/>
  </si>
  <si>
    <t>湊町（大阪）</t>
    <rPh sb="0" eb="2">
      <t>ﾐﾅﾄﾏﾁ</t>
    </rPh>
    <rPh sb="3" eb="5">
      <t>ｵｵｻｶ</t>
    </rPh>
    <phoneticPr fontId="42" type="noConversion"/>
  </si>
  <si>
    <t>京橋（神戸）</t>
    <rPh sb="0" eb="2">
      <t>ｷｮｳﾊﾞｼ</t>
    </rPh>
    <rPh sb="3" eb="5">
      <t>ｺｳﾍﾞ</t>
    </rPh>
    <phoneticPr fontId="42" type="noConversion"/>
  </si>
  <si>
    <t>ＩＴＭ（豊中）</t>
    <rPh sb="4" eb="6">
      <t>ﾄﾖﾅｶ</t>
    </rPh>
    <phoneticPr fontId="42" type="noConversion"/>
  </si>
  <si>
    <t>明道町（名古屋）</t>
    <rPh sb="0" eb="3">
      <t>ﾐｮｳﾄﾞｳﾁｮｳ</t>
    </rPh>
    <rPh sb="4" eb="7">
      <t>ﾅｺﾞﾔ</t>
    </rPh>
    <phoneticPr fontId="42" type="noConversion"/>
  </si>
  <si>
    <t>ＫＩＸ</t>
    <phoneticPr fontId="42" type="noConversion"/>
  </si>
  <si>
    <t>セントレア</t>
    <phoneticPr fontId="42" type="noConversion"/>
  </si>
  <si>
    <t>木之本</t>
    <rPh sb="0" eb="3">
      <t>ｷﾉﾓﾄ</t>
    </rPh>
    <phoneticPr fontId="42" type="noConversion"/>
  </si>
  <si>
    <t>敦賀</t>
    <rPh sb="0" eb="2">
      <t>ツルガ</t>
    </rPh>
    <phoneticPr fontId="1"/>
  </si>
  <si>
    <t>福井北</t>
    <rPh sb="0" eb="3">
      <t>ﾌｸｲｷﾀ</t>
    </rPh>
    <phoneticPr fontId="42" type="noConversion"/>
  </si>
  <si>
    <t>加賀</t>
    <rPh sb="0" eb="2">
      <t>ｶｶﾞ</t>
    </rPh>
    <phoneticPr fontId="42" type="noConversion"/>
  </si>
  <si>
    <t>金沢西</t>
    <rPh sb="0" eb="3">
      <t>ｶﾅｻﾞﾜﾆｼ</t>
    </rPh>
    <phoneticPr fontId="42" type="noConversion"/>
  </si>
  <si>
    <t>★交代運転手や２ｍは、下記の計算に当てはめて、加算してくれ！検討を祈る！　</t>
    <rPh sb="1" eb="6">
      <t>コウタイウンテンシュ</t>
    </rPh>
    <rPh sb="11" eb="13">
      <t>カキ</t>
    </rPh>
    <rPh sb="14" eb="16">
      <t>ケイサン</t>
    </rPh>
    <rPh sb="17" eb="18">
      <t>ア</t>
    </rPh>
    <rPh sb="23" eb="25">
      <t>カサン</t>
    </rPh>
    <rPh sb="30" eb="32">
      <t>ケントウ</t>
    </rPh>
    <rPh sb="33" eb="34">
      <t>イノ</t>
    </rPh>
    <phoneticPr fontId="1"/>
  </si>
  <si>
    <t>ひばり観光バス株式会社</t>
    <rPh sb="3" eb="5">
      <t>カンコウ</t>
    </rPh>
    <rPh sb="7" eb="11">
      <t>カブシキガイシャ</t>
    </rPh>
    <phoneticPr fontId="1"/>
  </si>
  <si>
    <t>滋賀県長浜市森町426-1</t>
    <rPh sb="0" eb="8">
      <t>526-0018</t>
    </rPh>
    <phoneticPr fontId="1"/>
  </si>
  <si>
    <t>送付先</t>
    <rPh sb="0" eb="3">
      <t>ソウフサキ</t>
    </rPh>
    <phoneticPr fontId="1"/>
  </si>
  <si>
    <t>御中</t>
    <rPh sb="0" eb="2">
      <t>オンチュウ</t>
    </rPh>
    <phoneticPr fontId="1"/>
  </si>
  <si>
    <t>発信元：</t>
    <rPh sb="0" eb="3">
      <t>ハッシンモト</t>
    </rPh>
    <phoneticPr fontId="1"/>
  </si>
  <si>
    <t>送付枚数</t>
    <rPh sb="0" eb="4">
      <t>ソウフマイスウ</t>
    </rPh>
    <phoneticPr fontId="1"/>
  </si>
  <si>
    <t>枚</t>
    <rPh sb="0" eb="1">
      <t>マイ</t>
    </rPh>
    <phoneticPr fontId="1"/>
  </si>
  <si>
    <t>日時</t>
    <rPh sb="0" eb="2">
      <t>ニチジ</t>
    </rPh>
    <phoneticPr fontId="1"/>
  </si>
  <si>
    <t>件名：</t>
    <rPh sb="0" eb="2">
      <t>ケンメイ</t>
    </rPh>
    <phoneticPr fontId="1"/>
  </si>
  <si>
    <t>お見積りを作成いたしました</t>
    <rPh sb="1" eb="3">
      <t>ミツモ</t>
    </rPh>
    <rPh sb="5" eb="7">
      <t>サクセイ</t>
    </rPh>
    <phoneticPr fontId="1"/>
  </si>
  <si>
    <t>□至急</t>
    <rPh sb="1" eb="3">
      <t>シキュウ</t>
    </rPh>
    <phoneticPr fontId="1"/>
  </si>
  <si>
    <t>□ご確認下さい</t>
    <rPh sb="2" eb="4">
      <t>カクニン</t>
    </rPh>
    <rPh sb="4" eb="5">
      <t>クダ</t>
    </rPh>
    <phoneticPr fontId="1"/>
  </si>
  <si>
    <t>□ご返信下さい</t>
    <rPh sb="2" eb="4">
      <t>ヘンシン</t>
    </rPh>
    <rPh sb="4" eb="5">
      <t>クダ</t>
    </rPh>
    <phoneticPr fontId="1"/>
  </si>
  <si>
    <t>526-0018</t>
    <phoneticPr fontId="1"/>
  </si>
  <si>
    <t>0749-62-7111</t>
    <phoneticPr fontId="1"/>
  </si>
  <si>
    <t>0749-62-3113</t>
    <phoneticPr fontId="1"/>
  </si>
  <si>
    <t>info@hibarikk.com</t>
    <phoneticPr fontId="1"/>
  </si>
  <si>
    <t>FAX</t>
    <phoneticPr fontId="1"/>
  </si>
  <si>
    <t>■</t>
    <phoneticPr fontId="1"/>
  </si>
  <si>
    <t>ご参考までに</t>
    <rPh sb="1" eb="3">
      <t>サンコウ</t>
    </rPh>
    <phoneticPr fontId="1"/>
  </si>
  <si>
    <t>ひばり旅行センター</t>
  </si>
  <si>
    <t>お  見  積  書</t>
    <rPh sb="3" eb="4">
      <t>ケン</t>
    </rPh>
    <rPh sb="6" eb="7">
      <t>セキ</t>
    </rPh>
    <rPh sb="9" eb="10">
      <t>ショ</t>
    </rPh>
    <phoneticPr fontId="1"/>
  </si>
  <si>
    <t>見積書番号</t>
    <rPh sb="0" eb="3">
      <t>ミツモリショ</t>
    </rPh>
    <rPh sb="3" eb="5">
      <t>バンゴウ</t>
    </rPh>
    <phoneticPr fontId="1"/>
  </si>
  <si>
    <t>発行日</t>
    <rPh sb="0" eb="2">
      <t>ハッコウ</t>
    </rPh>
    <rPh sb="2" eb="3">
      <t>ビ</t>
    </rPh>
    <phoneticPr fontId="1"/>
  </si>
  <si>
    <t>03-348</t>
    <phoneticPr fontId="1"/>
  </si>
  <si>
    <t>03-349</t>
    <phoneticPr fontId="1"/>
  </si>
  <si>
    <t>　代表取締役　山崎　識</t>
    <rPh sb="1" eb="3">
      <t>ダイヒョウ</t>
    </rPh>
    <rPh sb="3" eb="6">
      <t>トリシマリヤク</t>
    </rPh>
    <rPh sb="7" eb="9">
      <t>ヤマザキ</t>
    </rPh>
    <rPh sb="10" eb="11">
      <t>シキ</t>
    </rPh>
    <phoneticPr fontId="1"/>
  </si>
  <si>
    <t>〒526-0018　</t>
    <phoneticPr fontId="1"/>
  </si>
  <si>
    <r>
      <rPr>
        <sz val="8"/>
        <rFont val="ＭＳ Ｐゴシック"/>
        <family val="3"/>
        <charset val="128"/>
      </rPr>
      <t>滋賀県長浜市森町</t>
    </r>
    <r>
      <rPr>
        <sz val="8"/>
        <rFont val="Arial"/>
        <family val="2"/>
      </rPr>
      <t>426-1</t>
    </r>
    <rPh sb="0" eb="3">
      <t>シガケン</t>
    </rPh>
    <rPh sb="3" eb="6">
      <t>ナガハマシ</t>
    </rPh>
    <rPh sb="6" eb="7">
      <t>モリ</t>
    </rPh>
    <rPh sb="7" eb="8">
      <t>チョウ</t>
    </rPh>
    <phoneticPr fontId="1"/>
  </si>
  <si>
    <t>TEL：０７４９（６２）７１１１</t>
    <phoneticPr fontId="1"/>
  </si>
  <si>
    <t>FAX：０７４９（６２）３１１３</t>
    <phoneticPr fontId="1"/>
  </si>
  <si>
    <t>下記の通りお見積もりいたします。ご検討のほど、よろしくお願いいたします。</t>
    <rPh sb="0" eb="2">
      <t>カキ</t>
    </rPh>
    <rPh sb="3" eb="4">
      <t>トオ</t>
    </rPh>
    <rPh sb="6" eb="8">
      <t>ミツ</t>
    </rPh>
    <rPh sb="17" eb="19">
      <t>ケントウ</t>
    </rPh>
    <rPh sb="28" eb="29">
      <t>ネガ</t>
    </rPh>
    <phoneticPr fontId="1"/>
  </si>
  <si>
    <t>商品番号・商品名</t>
    <rPh sb="0" eb="2">
      <t>ショウヒン</t>
    </rPh>
    <rPh sb="2" eb="4">
      <t>バンゴウ</t>
    </rPh>
    <rPh sb="5" eb="6">
      <t>ショウ</t>
    </rPh>
    <rPh sb="6" eb="8">
      <t>ヒンメイ</t>
    </rPh>
    <phoneticPr fontId="1"/>
  </si>
  <si>
    <t>単価</t>
    <rPh sb="0" eb="2">
      <t>タンカ</t>
    </rPh>
    <phoneticPr fontId="1"/>
  </si>
  <si>
    <t>数量</t>
    <rPh sb="0" eb="2">
      <t>スウリョウ</t>
    </rPh>
    <phoneticPr fontId="1"/>
  </si>
  <si>
    <t>金額</t>
    <rPh sb="0" eb="2">
      <t>キンガク</t>
    </rPh>
    <phoneticPr fontId="1"/>
  </si>
  <si>
    <t>備考</t>
    <rPh sb="0" eb="2">
      <t>ビコウ</t>
    </rPh>
    <phoneticPr fontId="1"/>
  </si>
  <si>
    <t>貸切バス代</t>
    <rPh sb="0" eb="2">
      <t>カシキリ</t>
    </rPh>
    <rPh sb="4" eb="5">
      <t>ダイ</t>
    </rPh>
    <phoneticPr fontId="1"/>
  </si>
  <si>
    <t>上記バス代にかかる消費税</t>
    <rPh sb="0" eb="2">
      <t>ジョウキ</t>
    </rPh>
    <rPh sb="4" eb="5">
      <t>ダイ</t>
    </rPh>
    <rPh sb="9" eb="12">
      <t>ショウヒゼイ</t>
    </rPh>
    <phoneticPr fontId="1"/>
  </si>
  <si>
    <t>実</t>
    <rPh sb="0" eb="1">
      <t>ジツ</t>
    </rPh>
    <phoneticPr fontId="1"/>
  </si>
  <si>
    <t>空</t>
    <rPh sb="0" eb="1">
      <t>クウ</t>
    </rPh>
    <phoneticPr fontId="1"/>
  </si>
  <si>
    <t>日付変更</t>
    <rPh sb="0" eb="2">
      <t>ヒヅケ</t>
    </rPh>
    <rPh sb="2" eb="4">
      <t>ヘンコウ</t>
    </rPh>
    <phoneticPr fontId="1"/>
  </si>
  <si>
    <t>早朝</t>
    <rPh sb="0" eb="2">
      <t>ソウチョウ</t>
    </rPh>
    <phoneticPr fontId="1"/>
  </si>
  <si>
    <t>深夜</t>
    <rPh sb="0" eb="2">
      <t>シニャ</t>
    </rPh>
    <phoneticPr fontId="1"/>
  </si>
  <si>
    <t>スタート</t>
    <phoneticPr fontId="1"/>
  </si>
  <si>
    <t>配車時間</t>
    <rPh sb="0" eb="2">
      <t>ハイシャ</t>
    </rPh>
    <rPh sb="2" eb="4">
      <t>ジカン</t>
    </rPh>
    <phoneticPr fontId="1"/>
  </si>
  <si>
    <t>行程：別紙参照</t>
    <rPh sb="0" eb="2">
      <t>コウテイ</t>
    </rPh>
    <rPh sb="3" eb="7">
      <t>ベッシサンショウ</t>
    </rPh>
    <phoneticPr fontId="1"/>
  </si>
  <si>
    <t>※空車は目安です。ご注意あれ！(途中の給油や駐車場回送なんてわからへん！）</t>
    <rPh sb="1" eb="3">
      <t>クウシャ</t>
    </rPh>
    <rPh sb="4" eb="6">
      <t>メヤス</t>
    </rPh>
    <rPh sb="10" eb="12">
      <t>チュウイ</t>
    </rPh>
    <rPh sb="16" eb="18">
      <t>トチュウ</t>
    </rPh>
    <rPh sb="19" eb="21">
      <t>キュウユ</t>
    </rPh>
    <rPh sb="22" eb="27">
      <t>チュウシャジョウカイソウ</t>
    </rPh>
    <phoneticPr fontId="1"/>
  </si>
  <si>
    <t>※終わってから入力すると、下限比較ができます♪</t>
    <rPh sb="1" eb="2">
      <t>オ</t>
    </rPh>
    <rPh sb="7" eb="9">
      <t>ニュウリョク</t>
    </rPh>
    <rPh sb="13" eb="17">
      <t>カゲンヒカク</t>
    </rPh>
    <phoneticPr fontId="1"/>
  </si>
  <si>
    <t>（そのまま保存してね♪）</t>
    <rPh sb="5" eb="7">
      <t>ホゾン</t>
    </rPh>
    <phoneticPr fontId="1"/>
  </si>
  <si>
    <t>旅行日</t>
    <rPh sb="0" eb="3">
      <t>リョコウビ</t>
    </rPh>
    <phoneticPr fontId="57"/>
  </si>
  <si>
    <t>カルテ№</t>
    <phoneticPr fontId="57"/>
  </si>
  <si>
    <t>大人</t>
    <rPh sb="0" eb="2">
      <t>オトナ</t>
    </rPh>
    <phoneticPr fontId="57"/>
  </si>
  <si>
    <t>M</t>
    <phoneticPr fontId="57"/>
  </si>
  <si>
    <t>F</t>
    <phoneticPr fontId="57"/>
  </si>
  <si>
    <t>T</t>
    <phoneticPr fontId="57"/>
  </si>
  <si>
    <t>日時</t>
    <rPh sb="0" eb="2">
      <t>ニチジ</t>
    </rPh>
    <phoneticPr fontId="57"/>
  </si>
  <si>
    <t>受付や変更・発送日・ヤマトシール＆後追電話を書くべし</t>
    <rPh sb="0" eb="2">
      <t>ウケツケ</t>
    </rPh>
    <rPh sb="3" eb="5">
      <t>ヘンコウ</t>
    </rPh>
    <rPh sb="6" eb="9">
      <t>ハッソウビ</t>
    </rPh>
    <rPh sb="17" eb="19">
      <t>アトオ</t>
    </rPh>
    <rPh sb="19" eb="21">
      <t>デンワ</t>
    </rPh>
    <rPh sb="22" eb="23">
      <t>カ</t>
    </rPh>
    <phoneticPr fontId="57"/>
  </si>
  <si>
    <t>小人</t>
    <rPh sb="0" eb="2">
      <t>ショウニン</t>
    </rPh>
    <phoneticPr fontId="57"/>
  </si>
  <si>
    <t>ご予約名
/団体名</t>
    <rPh sb="1" eb="4">
      <t>ヨヤクメイ</t>
    </rPh>
    <rPh sb="6" eb="9">
      <t>ダンタイメイ</t>
    </rPh>
    <phoneticPr fontId="57"/>
  </si>
  <si>
    <t>様</t>
    <rPh sb="0" eb="1">
      <t>サマ</t>
    </rPh>
    <phoneticPr fontId="57"/>
  </si>
  <si>
    <t>他</t>
    <rPh sb="0" eb="1">
      <t>ホカ</t>
    </rPh>
    <phoneticPr fontId="57"/>
  </si>
  <si>
    <t>合計</t>
    <rPh sb="0" eb="2">
      <t>ゴウケイ</t>
    </rPh>
    <phoneticPr fontId="57"/>
  </si>
  <si>
    <r>
      <t xml:space="preserve">幹事様
</t>
    </r>
    <r>
      <rPr>
        <sz val="9"/>
        <color theme="1"/>
        <rFont val="ＭＳ Ｐゴシック"/>
        <family val="3"/>
        <charset val="128"/>
      </rPr>
      <t>（お名前）</t>
    </r>
    <rPh sb="0" eb="3">
      <t>カンジサマ</t>
    </rPh>
    <rPh sb="6" eb="8">
      <t>ナマエ</t>
    </rPh>
    <phoneticPr fontId="57"/>
  </si>
  <si>
    <t>連絡先１</t>
    <rPh sb="0" eb="3">
      <t>レンラクサキ</t>
    </rPh>
    <phoneticPr fontId="57"/>
  </si>
  <si>
    <t>連絡先２</t>
    <rPh sb="0" eb="3">
      <t>レンラクサキ</t>
    </rPh>
    <phoneticPr fontId="57"/>
  </si>
  <si>
    <t>Ver；20151006</t>
    <phoneticPr fontId="57"/>
  </si>
  <si>
    <t>ご相談事項・ご希望等</t>
    <rPh sb="1" eb="5">
      <t>ソウダンジコウ</t>
    </rPh>
    <rPh sb="7" eb="9">
      <t>キボウ</t>
    </rPh>
    <rPh sb="9" eb="10">
      <t>ナド</t>
    </rPh>
    <phoneticPr fontId="57"/>
  </si>
  <si>
    <t>バス代出すには？</t>
    <rPh sb="2" eb="4">
      <t>ダイダ</t>
    </rPh>
    <phoneticPr fontId="57"/>
  </si>
  <si>
    <t>出発時間～帰着時間とキロ数が必要なんだぜ('A`)y-~　</t>
    <rPh sb="0" eb="4">
      <t>シュッパツジカン</t>
    </rPh>
    <rPh sb="5" eb="9">
      <t>キチャクジカン</t>
    </rPh>
    <rPh sb="12" eb="13">
      <t>スウ</t>
    </rPh>
    <rPh sb="14" eb="16">
      <t>ヒツヨウ</t>
    </rPh>
    <phoneticPr fontId="57"/>
  </si>
  <si>
    <t>ﾄﾝﾃﾞｲｽﾀﾝﾌﾞｰﾙ</t>
    <phoneticPr fontId="57"/>
  </si>
  <si>
    <t>泊数</t>
    <rPh sb="0" eb="2">
      <t>ハクスウ</t>
    </rPh>
    <phoneticPr fontId="57"/>
  </si>
  <si>
    <t>チョー簡単</t>
    <rPh sb="3" eb="5">
      <t>カンタン</t>
    </rPh>
    <phoneticPr fontId="1"/>
  </si>
  <si>
    <t>km</t>
    <phoneticPr fontId="1"/>
  </si>
  <si>
    <t>運行指示（終了時）</t>
    <rPh sb="0" eb="4">
      <t>ウンコウシジ</t>
    </rPh>
    <rPh sb="5" eb="8">
      <t>シュウリョウジ</t>
    </rPh>
    <phoneticPr fontId="1"/>
  </si>
  <si>
    <t>料金計算終了後</t>
    <rPh sb="0" eb="4">
      <t>リョウキンケイサン</t>
    </rPh>
    <rPh sb="4" eb="7">
      <t>シュウリョウゴ</t>
    </rPh>
    <phoneticPr fontId="1"/>
  </si>
  <si>
    <t>時間</t>
    <rPh sb="0" eb="2">
      <t>ジカン</t>
    </rPh>
    <phoneticPr fontId="1"/>
  </si>
  <si>
    <t>-</t>
    <phoneticPr fontId="1"/>
  </si>
  <si>
    <t>旅行日程</t>
    <rPh sb="0" eb="4">
      <t>リョコウニッテイ</t>
    </rPh>
    <phoneticPr fontId="1"/>
  </si>
  <si>
    <t>泊</t>
    <rPh sb="0" eb="1">
      <t>ハク</t>
    </rPh>
    <phoneticPr fontId="1"/>
  </si>
  <si>
    <t>2日目</t>
    <rPh sb="1" eb="3">
      <t>ニチメ</t>
    </rPh>
    <phoneticPr fontId="1"/>
  </si>
  <si>
    <t>3日目</t>
    <rPh sb="1" eb="3">
      <t>ニチメ</t>
    </rPh>
    <phoneticPr fontId="1"/>
  </si>
  <si>
    <t>到着地</t>
    <rPh sb="0" eb="2">
      <t>トウチャク</t>
    </rPh>
    <rPh sb="2" eb="3">
      <t>チ</t>
    </rPh>
    <phoneticPr fontId="1"/>
  </si>
  <si>
    <t>入庫</t>
    <rPh sb="0" eb="2">
      <t>ニュウコ</t>
    </rPh>
    <phoneticPr fontId="1"/>
  </si>
  <si>
    <t>待機時間</t>
    <rPh sb="0" eb="4">
      <t>タイキジカン</t>
    </rPh>
    <phoneticPr fontId="1"/>
  </si>
  <si>
    <t>　※待機時間に数字を入れると、引受書の走行時間にリアルがますよ</t>
    <rPh sb="2" eb="6">
      <t>タイキジカン</t>
    </rPh>
    <rPh sb="7" eb="9">
      <t>スウジ</t>
    </rPh>
    <rPh sb="10" eb="11">
      <t>イ</t>
    </rPh>
    <rPh sb="15" eb="18">
      <t>ヒキウケショ</t>
    </rPh>
    <rPh sb="19" eb="23">
      <t>ソウコウジカン</t>
    </rPh>
    <phoneticPr fontId="1"/>
  </si>
  <si>
    <t>G</t>
    <phoneticPr fontId="1"/>
  </si>
  <si>
    <t>深夜時間</t>
    <rPh sb="0" eb="4">
      <t>シンヤジカン</t>
    </rPh>
    <phoneticPr fontId="1"/>
  </si>
  <si>
    <t>H</t>
    <phoneticPr fontId="1"/>
  </si>
  <si>
    <t>I</t>
    <phoneticPr fontId="1"/>
  </si>
  <si>
    <t>☀</t>
    <phoneticPr fontId="1"/>
  </si>
  <si>
    <t>☁</t>
    <phoneticPr fontId="1"/>
  </si>
  <si>
    <t>☂</t>
    <phoneticPr fontId="1"/>
  </si>
  <si>
    <t>☃</t>
    <phoneticPr fontId="1"/>
  </si>
  <si>
    <t>他</t>
    <rPh sb="0" eb="1">
      <t>ホカ</t>
    </rPh>
    <phoneticPr fontId="1"/>
  </si>
  <si>
    <t>出発時間</t>
    <rPh sb="0" eb="4">
      <t>シュッパツジカン</t>
    </rPh>
    <phoneticPr fontId="1"/>
  </si>
  <si>
    <t>帰着時間</t>
    <rPh sb="0" eb="4">
      <t>キチャクジカン</t>
    </rPh>
    <phoneticPr fontId="1"/>
  </si>
  <si>
    <t>合計時間</t>
    <rPh sb="0" eb="4">
      <t>ゴウケイジカン</t>
    </rPh>
    <phoneticPr fontId="1"/>
  </si>
  <si>
    <t>時間計算表</t>
    <rPh sb="0" eb="5">
      <t>ジカンケイサンヒョウ</t>
    </rPh>
    <phoneticPr fontId="1"/>
  </si>
  <si>
    <r>
      <t xml:space="preserve">会社名
</t>
    </r>
    <r>
      <rPr>
        <sz val="9"/>
        <color theme="1"/>
        <rFont val="ＭＳ Ｐゴシック"/>
        <family val="3"/>
        <charset val="128"/>
      </rPr>
      <t>（旅行社）</t>
    </r>
    <rPh sb="0" eb="3">
      <t>カイシャメイ</t>
    </rPh>
    <rPh sb="5" eb="8">
      <t>リョコウシャ</t>
    </rPh>
    <phoneticPr fontId="57"/>
  </si>
  <si>
    <t>J</t>
    <phoneticPr fontId="1"/>
  </si>
  <si>
    <t>K</t>
    <phoneticPr fontId="1"/>
  </si>
  <si>
    <t>L</t>
    <phoneticPr fontId="1"/>
  </si>
  <si>
    <t>運行指示書より</t>
    <rPh sb="0" eb="5">
      <t>ウンコウシジショ</t>
    </rPh>
    <phoneticPr fontId="1"/>
  </si>
  <si>
    <t>〒
住所</t>
    <rPh sb="2" eb="4">
      <t>ジュウショ</t>
    </rPh>
    <phoneticPr fontId="57"/>
  </si>
  <si>
    <t>人数</t>
    <rPh sb="0" eb="2">
      <t>ニンズウ</t>
    </rPh>
    <phoneticPr fontId="1"/>
  </si>
  <si>
    <t>乗務記録簿入力時の下限運賃表</t>
    <rPh sb="0" eb="5">
      <t>ジョウムキロクボ</t>
    </rPh>
    <rPh sb="5" eb="7">
      <t>ニュウリョク</t>
    </rPh>
    <rPh sb="7" eb="8">
      <t>ジ</t>
    </rPh>
    <rPh sb="9" eb="14">
      <t>カゲンウンチンヒョウ</t>
    </rPh>
    <phoneticPr fontId="1"/>
  </si>
  <si>
    <t>1日目</t>
    <rPh sb="1" eb="3">
      <t>ニチメ</t>
    </rPh>
    <phoneticPr fontId="1"/>
  </si>
  <si>
    <t>2日目</t>
    <rPh sb="1" eb="3">
      <t>ニチメ</t>
    </rPh>
    <phoneticPr fontId="1"/>
  </si>
  <si>
    <t>3日目</t>
    <rPh sb="1" eb="3">
      <t>ニチメ</t>
    </rPh>
    <phoneticPr fontId="1"/>
  </si>
  <si>
    <t>総km</t>
    <rPh sb="0" eb="1">
      <t>フサ</t>
    </rPh>
    <phoneticPr fontId="1"/>
  </si>
  <si>
    <t>深夜</t>
    <rPh sb="0" eb="2">
      <t>シンヤ</t>
    </rPh>
    <phoneticPr fontId="1"/>
  </si>
  <si>
    <r>
      <t>金額（</t>
    </r>
    <r>
      <rPr>
        <sz val="11"/>
        <color rgb="FFFF0000"/>
        <rFont val="ＭＳ Ｐゴシック"/>
        <family val="3"/>
        <charset val="128"/>
      </rPr>
      <t>税抜</t>
    </r>
    <r>
      <rPr>
        <sz val="11"/>
        <color theme="1"/>
        <rFont val="ＭＳ Ｐゴシック"/>
        <family val="3"/>
        <charset val="128"/>
      </rPr>
      <t>）</t>
    </r>
    <rPh sb="0" eb="2">
      <t>キンガク</t>
    </rPh>
    <rPh sb="3" eb="5">
      <t>ゼイヌ</t>
    </rPh>
    <phoneticPr fontId="1"/>
  </si>
  <si>
    <t>出庫</t>
    <rPh sb="0" eb="2">
      <t>シュッコ</t>
    </rPh>
    <phoneticPr fontId="1"/>
  </si>
  <si>
    <t>配車</t>
    <rPh sb="0" eb="2">
      <t>ハイシャ</t>
    </rPh>
    <phoneticPr fontId="1"/>
  </si>
  <si>
    <t>出発</t>
    <rPh sb="0" eb="2">
      <t>シュッパツ</t>
    </rPh>
    <phoneticPr fontId="1"/>
  </si>
  <si>
    <t>入庫</t>
    <rPh sb="0" eb="2">
      <t>ニュウコ</t>
    </rPh>
    <phoneticPr fontId="1"/>
  </si>
  <si>
    <t>大型下限</t>
    <rPh sb="0" eb="2">
      <t>オオガタ</t>
    </rPh>
    <rPh sb="2" eb="4">
      <t>カゲン</t>
    </rPh>
    <phoneticPr fontId="1"/>
  </si>
  <si>
    <t>小型下限</t>
    <rPh sb="0" eb="2">
      <t>コガタ</t>
    </rPh>
    <rPh sb="2" eb="4">
      <t>カゲン</t>
    </rPh>
    <phoneticPr fontId="1"/>
  </si>
  <si>
    <t>中型下限</t>
    <rPh sb="0" eb="2">
      <t>チュウガタ</t>
    </rPh>
    <rPh sb="2" eb="4">
      <t>カゲン</t>
    </rPh>
    <phoneticPr fontId="1"/>
  </si>
  <si>
    <t>冷房・暖房等の異常がないこと</t>
    <rPh sb="0" eb="2">
      <t>レイボウ</t>
    </rPh>
    <rPh sb="3" eb="5">
      <t>ダンボウ</t>
    </rPh>
    <rPh sb="5" eb="6">
      <t>ナド</t>
    </rPh>
    <rPh sb="7" eb="9">
      <t>イジョウ</t>
    </rPh>
    <phoneticPr fontId="1"/>
  </si>
  <si>
    <t>帰庫時間</t>
    <rPh sb="0" eb="4">
      <t>キコジカン</t>
    </rPh>
    <phoneticPr fontId="1"/>
  </si>
  <si>
    <t>出庫時間</t>
    <rPh sb="0" eb="2">
      <t>シュッコ</t>
    </rPh>
    <rPh sb="2" eb="4">
      <t>ジカン</t>
    </rPh>
    <phoneticPr fontId="1"/>
  </si>
  <si>
    <t>取扱</t>
    <rPh sb="0" eb="2">
      <t>トリアツカイ</t>
    </rPh>
    <phoneticPr fontId="57"/>
  </si>
  <si>
    <t>※直販は「１」　業販は「２」を入れて下さい</t>
    <rPh sb="1" eb="3">
      <t>チョクハン</t>
    </rPh>
    <rPh sb="8" eb="10">
      <t>ギョウハン</t>
    </rPh>
    <rPh sb="15" eb="16">
      <t>イ</t>
    </rPh>
    <rPh sb="18" eb="19">
      <t>クダ</t>
    </rPh>
    <phoneticPr fontId="1"/>
  </si>
  <si>
    <t>　★ご利用日</t>
    <rPh sb="3" eb="6">
      <t>リヨウビ</t>
    </rPh>
    <phoneticPr fontId="1"/>
  </si>
  <si>
    <t>　★ご利用終了時間</t>
    <rPh sb="3" eb="9">
      <t>リヨウシュウリョウジカン</t>
    </rPh>
    <phoneticPr fontId="1"/>
  </si>
  <si>
    <t>　★ご利用開始時間</t>
    <rPh sb="3" eb="9">
      <t>リヨウカイシジカン</t>
    </rPh>
    <phoneticPr fontId="1"/>
  </si>
  <si>
    <t>　★ご利用走行距離</t>
    <rPh sb="3" eb="5">
      <t>リヨウ</t>
    </rPh>
    <rPh sb="5" eb="9">
      <t>ソウコウキョリ</t>
    </rPh>
    <phoneticPr fontId="1"/>
  </si>
  <si>
    <t>～</t>
    <phoneticPr fontId="1"/>
  </si>
  <si>
    <t>合計時間</t>
    <rPh sb="0" eb="4">
      <t>ゴウケイジカン</t>
    </rPh>
    <phoneticPr fontId="1"/>
  </si>
  <si>
    <t>伝票№</t>
    <rPh sb="0" eb="2">
      <t>デンピョウ</t>
    </rPh>
    <phoneticPr fontId="1"/>
  </si>
  <si>
    <t>売上伝票№</t>
    <rPh sb="0" eb="2">
      <t>ウリアゲ</t>
    </rPh>
    <rPh sb="2" eb="4">
      <t>デンピョウ</t>
    </rPh>
    <phoneticPr fontId="1"/>
  </si>
  <si>
    <t>～</t>
    <phoneticPr fontId="1"/>
  </si>
  <si>
    <t>団体（申込者）名</t>
    <rPh sb="0" eb="2">
      <t>ダンタイ</t>
    </rPh>
    <rPh sb="3" eb="5">
      <t>モウシコミ</t>
    </rPh>
    <rPh sb="5" eb="6">
      <t>シャ</t>
    </rPh>
    <rPh sb="7" eb="8">
      <t>メイ</t>
    </rPh>
    <phoneticPr fontId="1"/>
  </si>
  <si>
    <t>休憩</t>
    <rPh sb="0" eb="2">
      <t>キュウケイ</t>
    </rPh>
    <phoneticPr fontId="1"/>
  </si>
  <si>
    <t>有！550</t>
    <rPh sb="0" eb="1">
      <t>ア</t>
    </rPh>
    <phoneticPr fontId="1"/>
  </si>
  <si>
    <t>無し</t>
    <rPh sb="0" eb="1">
      <t>ナ</t>
    </rPh>
    <phoneticPr fontId="1"/>
  </si>
  <si>
    <t>不明</t>
    <rPh sb="0" eb="2">
      <t>フメイ</t>
    </rPh>
    <phoneticPr fontId="1"/>
  </si>
  <si>
    <t>有！500</t>
    <rPh sb="0" eb="1">
      <t>ア</t>
    </rPh>
    <phoneticPr fontId="1"/>
  </si>
  <si>
    <t>有！540</t>
    <rPh sb="0" eb="1">
      <t>ア</t>
    </rPh>
    <phoneticPr fontId="1"/>
  </si>
  <si>
    <t>無料</t>
    <rPh sb="0" eb="2">
      <t>ムリョウ</t>
    </rPh>
    <phoneticPr fontId="1"/>
  </si>
  <si>
    <t>休</t>
    <rPh sb="0" eb="1">
      <t>キュウ</t>
    </rPh>
    <phoneticPr fontId="1"/>
  </si>
  <si>
    <t>休憩</t>
    <rPh sb="0" eb="2">
      <t>キュウケイ</t>
    </rPh>
    <phoneticPr fontId="1"/>
  </si>
  <si>
    <t>立替</t>
    <rPh sb="0" eb="2">
      <t>タテカエ</t>
    </rPh>
    <phoneticPr fontId="1"/>
  </si>
  <si>
    <t>：</t>
    <phoneticPr fontId="1"/>
  </si>
  <si>
    <t>終了km</t>
    <rPh sb="0" eb="2">
      <t>シュウリョウ</t>
    </rPh>
    <phoneticPr fontId="1"/>
  </si>
  <si>
    <t>：</t>
    <phoneticPr fontId="1"/>
  </si>
  <si>
    <t>乗務記録簿（休憩時は、「休」に◯をつける）</t>
    <rPh sb="0" eb="5">
      <t>ジョウムキロクボ</t>
    </rPh>
    <rPh sb="6" eb="9">
      <t>キュウケイジ</t>
    </rPh>
    <rPh sb="12" eb="13">
      <t>キュウ</t>
    </rPh>
    <phoneticPr fontId="1"/>
  </si>
  <si>
    <t>車外水洗・乾拭き</t>
    <rPh sb="0" eb="2">
      <t>シャガイ</t>
    </rPh>
    <rPh sb="2" eb="4">
      <t>ミズアライ</t>
    </rPh>
    <rPh sb="5" eb="7">
      <t>カラブ</t>
    </rPh>
    <phoneticPr fontId="1"/>
  </si>
  <si>
    <t>車内・外の窓拭き</t>
    <rPh sb="0" eb="2">
      <t>シャナイ</t>
    </rPh>
    <rPh sb="3" eb="4">
      <t>ガイ</t>
    </rPh>
    <rPh sb="5" eb="7">
      <t>マドフ</t>
    </rPh>
    <phoneticPr fontId="1"/>
  </si>
  <si>
    <t>シートベルト整え</t>
    <rPh sb="6" eb="7">
      <t>トトノ</t>
    </rPh>
    <phoneticPr fontId="1"/>
  </si>
  <si>
    <t>床の拭き掃除</t>
    <rPh sb="0" eb="1">
      <t>ユカ</t>
    </rPh>
    <rPh sb="2" eb="3">
      <t>フ</t>
    </rPh>
    <rPh sb="4" eb="6">
      <t>ソウジ</t>
    </rPh>
    <phoneticPr fontId="1"/>
  </si>
  <si>
    <t>ゴミや食べクズ（特に爪楊枝）ゴミ拾い</t>
    <rPh sb="3" eb="4">
      <t>タ</t>
    </rPh>
    <rPh sb="8" eb="9">
      <t>トク</t>
    </rPh>
    <rPh sb="10" eb="13">
      <t>ツマヨウジ</t>
    </rPh>
    <rPh sb="16" eb="17">
      <t>ヒロ</t>
    </rPh>
    <phoneticPr fontId="1"/>
  </si>
  <si>
    <t>次の運転手へ　自信をもって渡せるますか？</t>
    <rPh sb="0" eb="1">
      <t>ツギ</t>
    </rPh>
    <rPh sb="2" eb="5">
      <t>ウンテンシュ</t>
    </rPh>
    <rPh sb="7" eb="9">
      <t>ジシン</t>
    </rPh>
    <rPh sb="13" eb="14">
      <t>ワタ</t>
    </rPh>
    <phoneticPr fontId="1"/>
  </si>
  <si>
    <t>OSB</t>
    <phoneticPr fontId="1"/>
  </si>
  <si>
    <t>OST</t>
    <phoneticPr fontId="1"/>
  </si>
  <si>
    <t>OST/B</t>
    <phoneticPr fontId="1"/>
  </si>
  <si>
    <t>t/c ETC</t>
    <phoneticPr fontId="1"/>
  </si>
  <si>
    <t>t/c 払</t>
    <rPh sb="4" eb="5">
      <t>バラ</t>
    </rPh>
    <phoneticPr fontId="1"/>
  </si>
  <si>
    <t>無し</t>
    <rPh sb="0" eb="1">
      <t>ナ</t>
    </rPh>
    <phoneticPr fontId="1"/>
  </si>
  <si>
    <t>有500</t>
    <rPh sb="0" eb="1">
      <t>ア</t>
    </rPh>
    <phoneticPr fontId="1"/>
  </si>
  <si>
    <t>有550</t>
    <rPh sb="0" eb="1">
      <t>ア</t>
    </rPh>
    <phoneticPr fontId="1"/>
  </si>
  <si>
    <t>有・同館</t>
    <rPh sb="0" eb="1">
      <t>ア</t>
    </rPh>
    <rPh sb="2" eb="3">
      <t>オナ</t>
    </rPh>
    <rPh sb="3" eb="4">
      <t>ヤカタ</t>
    </rPh>
    <phoneticPr fontId="1"/>
  </si>
  <si>
    <t>網ポケットの入れ替え</t>
    <rPh sb="0" eb="1">
      <t>アミ</t>
    </rPh>
    <rPh sb="6" eb="7">
      <t>イ</t>
    </rPh>
    <rPh sb="8" eb="9">
      <t>カ</t>
    </rPh>
    <phoneticPr fontId="1"/>
  </si>
  <si>
    <t>上限額</t>
    <rPh sb="0" eb="3">
      <t>ジョウゲンガク</t>
    </rPh>
    <phoneticPr fontId="1"/>
  </si>
  <si>
    <t>下限額</t>
    <rPh sb="0" eb="3">
      <t>カゲンガク</t>
    </rPh>
    <phoneticPr fontId="1"/>
  </si>
  <si>
    <t>円</t>
    <rPh sb="0" eb="1">
      <t>エン</t>
    </rPh>
    <phoneticPr fontId="1"/>
  </si>
  <si>
    <t>（　　　　　　　　　　　　　　）</t>
    <phoneticPr fontId="1"/>
  </si>
  <si>
    <t>hibari持</t>
    <rPh sb="6" eb="7">
      <t>モ</t>
    </rPh>
    <phoneticPr fontId="1"/>
  </si>
  <si>
    <t>旅行社</t>
    <rPh sb="0" eb="2">
      <t>リョコウ</t>
    </rPh>
    <rPh sb="2" eb="3">
      <t>シャ</t>
    </rPh>
    <phoneticPr fontId="1"/>
  </si>
  <si>
    <t>お客様</t>
    <rPh sb="1" eb="3">
      <t>キャクサマ</t>
    </rPh>
    <phoneticPr fontId="1"/>
  </si>
  <si>
    <t>T/Cから</t>
    <phoneticPr fontId="1"/>
  </si>
  <si>
    <t>入金済</t>
    <rPh sb="0" eb="2">
      <t>ニュウキン</t>
    </rPh>
    <rPh sb="2" eb="3">
      <t>スミ</t>
    </rPh>
    <phoneticPr fontId="1"/>
  </si>
  <si>
    <t>526-0018</t>
    <phoneticPr fontId="1"/>
  </si>
  <si>
    <t>滋賀県長浜市森町426-1</t>
    <rPh sb="0" eb="8">
      <t>526-0018</t>
    </rPh>
    <phoneticPr fontId="1"/>
  </si>
  <si>
    <t>0749-62-7111</t>
    <phoneticPr fontId="1"/>
  </si>
  <si>
    <t>0749-62-3113</t>
    <phoneticPr fontId="1"/>
  </si>
  <si>
    <t>山崎</t>
    <rPh sb="0" eb="2">
      <t>ヤマザキ</t>
    </rPh>
    <phoneticPr fontId="1"/>
  </si>
  <si>
    <t>現金</t>
    <rPh sb="0" eb="2">
      <t>ゲンキン</t>
    </rPh>
    <phoneticPr fontId="1"/>
  </si>
  <si>
    <t>燃料Card</t>
    <rPh sb="0" eb="2">
      <t>ネンリョウ</t>
    </rPh>
    <phoneticPr fontId="1"/>
  </si>
  <si>
    <t>クーポン</t>
    <phoneticPr fontId="1"/>
  </si>
  <si>
    <t>業務用</t>
    <rPh sb="0" eb="3">
      <t>ギョウムヨウ</t>
    </rPh>
    <phoneticPr fontId="1"/>
  </si>
  <si>
    <t>他社cp</t>
    <rPh sb="0" eb="2">
      <t>タシャ</t>
    </rPh>
    <phoneticPr fontId="1"/>
  </si>
  <si>
    <t>T/C道具</t>
    <rPh sb="3" eb="5">
      <t>ドウグ</t>
    </rPh>
    <phoneticPr fontId="1"/>
  </si>
  <si>
    <t>230 あ 380</t>
    <phoneticPr fontId="1"/>
  </si>
  <si>
    <t>◯</t>
    <phoneticPr fontId="1"/>
  </si>
  <si>
    <t>×</t>
    <phoneticPr fontId="1"/>
  </si>
  <si>
    <t>野本浩司</t>
    <rPh sb="0" eb="2">
      <t>ノモト</t>
    </rPh>
    <rPh sb="2" eb="4">
      <t>コウジ</t>
    </rPh>
    <phoneticPr fontId="1"/>
  </si>
  <si>
    <t>★ハマリビング　526-0021　1177-1</t>
    <phoneticPr fontId="1"/>
  </si>
  <si>
    <t>保険</t>
    <rPh sb="0" eb="2">
      <t>ホケン</t>
    </rPh>
    <phoneticPr fontId="1"/>
  </si>
  <si>
    <t>お茶箱</t>
    <rPh sb="1" eb="3">
      <t>チャバコ</t>
    </rPh>
    <phoneticPr fontId="1"/>
  </si>
  <si>
    <t>ビール</t>
    <phoneticPr fontId="1"/>
  </si>
  <si>
    <t>昭和62年5月12日　近運旅第984号／安全評価申請認定書番号14-283</t>
    <rPh sb="11" eb="12">
      <t>キン</t>
    </rPh>
    <rPh sb="12" eb="13">
      <t>ウン</t>
    </rPh>
    <rPh sb="13" eb="14">
      <t>タビ</t>
    </rPh>
    <rPh sb="14" eb="15">
      <t>ダイ</t>
    </rPh>
    <rPh sb="20" eb="22">
      <t>アンゼン</t>
    </rPh>
    <rPh sb="22" eb="24">
      <t>ヒョウカ</t>
    </rPh>
    <rPh sb="24" eb="26">
      <t>シンセイ</t>
    </rPh>
    <rPh sb="26" eb="29">
      <t>ニンテイショ</t>
    </rPh>
    <rPh sb="29" eb="31">
      <t>バンゴウ</t>
    </rPh>
    <phoneticPr fontId="1"/>
  </si>
  <si>
    <t>地図</t>
    <rPh sb="0" eb="2">
      <t>チズ</t>
    </rPh>
    <phoneticPr fontId="1"/>
  </si>
  <si>
    <t>無</t>
    <rPh sb="0" eb="1">
      <t>ナ</t>
    </rPh>
    <phoneticPr fontId="1"/>
  </si>
  <si>
    <t>ひばり観光バス株式会社　御中</t>
    <rPh sb="3" eb="5">
      <t>カンコウ</t>
    </rPh>
    <rPh sb="7" eb="11">
      <t>カブシキガイシャ</t>
    </rPh>
    <rPh sb="12" eb="14">
      <t>オンチュウ</t>
    </rPh>
    <phoneticPr fontId="1"/>
  </si>
  <si>
    <t>　先般、依頼を受けた下記運行に携わる業務を滞りなく終了した旨の報告を兼ねて、</t>
    <rPh sb="1" eb="3">
      <t>センパン</t>
    </rPh>
    <rPh sb="4" eb="6">
      <t>イライ</t>
    </rPh>
    <rPh sb="7" eb="8">
      <t>ウ</t>
    </rPh>
    <rPh sb="10" eb="12">
      <t>カキ</t>
    </rPh>
    <rPh sb="12" eb="14">
      <t>ウンコウ</t>
    </rPh>
    <rPh sb="15" eb="16">
      <t>タズサ</t>
    </rPh>
    <rPh sb="18" eb="20">
      <t>ギョウム</t>
    </rPh>
    <rPh sb="21" eb="22">
      <t>トドコオ</t>
    </rPh>
    <rPh sb="25" eb="27">
      <t>シュウリョウ</t>
    </rPh>
    <rPh sb="29" eb="30">
      <t>ムネ</t>
    </rPh>
    <rPh sb="31" eb="33">
      <t>ホウコク</t>
    </rPh>
    <rPh sb="34" eb="35">
      <t>カ</t>
    </rPh>
    <phoneticPr fontId="1"/>
  </si>
  <si>
    <t>下記の通り請求させていただきます。</t>
    <rPh sb="0" eb="2">
      <t>カキ</t>
    </rPh>
    <rPh sb="3" eb="4">
      <t>トオ</t>
    </rPh>
    <rPh sb="5" eb="7">
      <t>セイキュウ</t>
    </rPh>
    <phoneticPr fontId="1"/>
  </si>
  <si>
    <t>　ご確認の上、下記口座までお振込お願いします。</t>
    <rPh sb="2" eb="4">
      <t>カクニン</t>
    </rPh>
    <rPh sb="5" eb="6">
      <t>ウエ</t>
    </rPh>
    <rPh sb="7" eb="11">
      <t>カキコウザ</t>
    </rPh>
    <rPh sb="14" eb="16">
      <t>フリコミ</t>
    </rPh>
    <rPh sb="17" eb="18">
      <t>ネガ</t>
    </rPh>
    <phoneticPr fontId="1"/>
  </si>
  <si>
    <t>作業日</t>
    <rPh sb="0" eb="3">
      <t>サギョウビ</t>
    </rPh>
    <phoneticPr fontId="1"/>
  </si>
  <si>
    <t>名前</t>
    <rPh sb="0" eb="2">
      <t>ナマエ</t>
    </rPh>
    <phoneticPr fontId="1"/>
  </si>
  <si>
    <t>請求書（外注契約に基づく、業務一括請負）</t>
    <rPh sb="0" eb="3">
      <t>セイキュウショ</t>
    </rPh>
    <rPh sb="4" eb="6">
      <t>ガイチュウ</t>
    </rPh>
    <rPh sb="6" eb="8">
      <t>ケイヤク</t>
    </rPh>
    <rPh sb="9" eb="11">
      <t>モトズ</t>
    </rPh>
    <rPh sb="13" eb="15">
      <t>ギョウム</t>
    </rPh>
    <rPh sb="15" eb="17">
      <t>イッカツ</t>
    </rPh>
    <rPh sb="17" eb="19">
      <t>ウケオイ</t>
    </rPh>
    <phoneticPr fontId="1"/>
  </si>
  <si>
    <t>旅行日は？</t>
    <rPh sb="0" eb="3">
      <t>リョコウビ</t>
    </rPh>
    <phoneticPr fontId="1"/>
  </si>
  <si>
    <t>何泊？</t>
    <rPh sb="0" eb="2">
      <t>ナンハク</t>
    </rPh>
    <phoneticPr fontId="1"/>
  </si>
  <si>
    <t>回答</t>
    <rPh sb="0" eb="2">
      <t>カイトウ</t>
    </rPh>
    <phoneticPr fontId="1"/>
  </si>
  <si>
    <t>回答例</t>
    <rPh sb="0" eb="3">
      <t>カイトウレイ</t>
    </rPh>
    <phoneticPr fontId="1"/>
  </si>
  <si>
    <t>西暦／月／日　と記入して下さい</t>
    <rPh sb="0" eb="2">
      <t>セイレキ</t>
    </rPh>
    <rPh sb="3" eb="4">
      <t>ツキ</t>
    </rPh>
    <rPh sb="5" eb="6">
      <t>ニチ</t>
    </rPh>
    <rPh sb="8" eb="10">
      <t>キニュウ</t>
    </rPh>
    <rPh sb="12" eb="13">
      <t>クダ</t>
    </rPh>
    <phoneticPr fontId="1"/>
  </si>
  <si>
    <t>取扱は？旅行社orひばり</t>
    <rPh sb="0" eb="2">
      <t>トリアツカイ</t>
    </rPh>
    <rPh sb="4" eb="7">
      <t>リョコウシャ</t>
    </rPh>
    <phoneticPr fontId="1"/>
  </si>
  <si>
    <t>ひばりは「１」旅行社は「２」</t>
    <rPh sb="7" eb="10">
      <t>リョコウシャ</t>
    </rPh>
    <phoneticPr fontId="1"/>
  </si>
  <si>
    <t>団体名を入れて下さい</t>
    <rPh sb="0" eb="3">
      <t>ダンタイメイ</t>
    </rPh>
    <rPh sb="4" eb="5">
      <t>イ</t>
    </rPh>
    <rPh sb="7" eb="8">
      <t>クダ</t>
    </rPh>
    <phoneticPr fontId="1"/>
  </si>
  <si>
    <t>旅行会社名又は会社名などを入れて下さい</t>
    <rPh sb="0" eb="5">
      <t>リョコウガイシャメイ</t>
    </rPh>
    <rPh sb="5" eb="6">
      <t>マタ</t>
    </rPh>
    <rPh sb="7" eb="10">
      <t>カイシャメイ</t>
    </rPh>
    <rPh sb="13" eb="14">
      <t>イ</t>
    </rPh>
    <rPh sb="16" eb="17">
      <t>クダ</t>
    </rPh>
    <phoneticPr fontId="1"/>
  </si>
  <si>
    <t>ひばり扱いで、個人の場合は不要</t>
    <rPh sb="3" eb="4">
      <t>アツカ</t>
    </rPh>
    <rPh sb="7" eb="9">
      <t>コジン</t>
    </rPh>
    <rPh sb="10" eb="12">
      <t>バアイ</t>
    </rPh>
    <rPh sb="13" eb="15">
      <t>フヨウ</t>
    </rPh>
    <phoneticPr fontId="1"/>
  </si>
  <si>
    <t>幹事様名を入れて下さい</t>
    <rPh sb="0" eb="4">
      <t>カンジサマメイ</t>
    </rPh>
    <rPh sb="5" eb="6">
      <t>イ</t>
    </rPh>
    <rPh sb="8" eb="9">
      <t>クダ</t>
    </rPh>
    <phoneticPr fontId="1"/>
  </si>
  <si>
    <t>旅行会社の場合は担当者名</t>
    <rPh sb="0" eb="4">
      <t>リョコウガイシャ</t>
    </rPh>
    <rPh sb="5" eb="7">
      <t>バアイ</t>
    </rPh>
    <rPh sb="8" eb="11">
      <t>タントウシャ</t>
    </rPh>
    <rPh sb="11" eb="12">
      <t>メイ</t>
    </rPh>
    <phoneticPr fontId="1"/>
  </si>
  <si>
    <t>電話番号を入れて下さい</t>
    <rPh sb="0" eb="4">
      <t>デンワバンゴウ</t>
    </rPh>
    <rPh sb="5" eb="6">
      <t>イ</t>
    </rPh>
    <rPh sb="8" eb="9">
      <t>クダ</t>
    </rPh>
    <phoneticPr fontId="1"/>
  </si>
  <si>
    <t>ファックス番号／第二電話番号を入れて下さい</t>
    <rPh sb="5" eb="7">
      <t>バンゴウ</t>
    </rPh>
    <rPh sb="8" eb="10">
      <t>ダイニ</t>
    </rPh>
    <rPh sb="10" eb="14">
      <t>デンワバンゴウ</t>
    </rPh>
    <rPh sb="15" eb="16">
      <t>イ</t>
    </rPh>
    <rPh sb="18" eb="19">
      <t>クダ</t>
    </rPh>
    <phoneticPr fontId="1"/>
  </si>
  <si>
    <t>郵便番号を入れて下さい</t>
    <rPh sb="0" eb="4">
      <t>ユウビンバンゴウ</t>
    </rPh>
    <rPh sb="5" eb="6">
      <t>イ</t>
    </rPh>
    <rPh sb="8" eb="9">
      <t>クダ</t>
    </rPh>
    <phoneticPr fontId="1"/>
  </si>
  <si>
    <t>住所を入れて下さい</t>
    <rPh sb="0" eb="2">
      <t>ジュウショ</t>
    </rPh>
    <rPh sb="3" eb="4">
      <t>イ</t>
    </rPh>
    <rPh sb="6" eb="7">
      <t>クダ</t>
    </rPh>
    <phoneticPr fontId="1"/>
  </si>
  <si>
    <t>文字変換ソフトの郵便番号変換を利用すると早いよ♪</t>
    <rPh sb="0" eb="4">
      <t>モジヘンカン</t>
    </rPh>
    <rPh sb="8" eb="12">
      <t>ユウビンバンゴウ</t>
    </rPh>
    <rPh sb="12" eb="14">
      <t>ヘンカン</t>
    </rPh>
    <rPh sb="15" eb="17">
      <t>リヨウ</t>
    </rPh>
    <rPh sb="20" eb="21">
      <t>ハヤ</t>
    </rPh>
    <phoneticPr fontId="1"/>
  </si>
  <si>
    <t>人数を入れて下さい</t>
    <rPh sb="0" eb="2">
      <t>ニンズウ</t>
    </rPh>
    <rPh sb="3" eb="4">
      <t>イ</t>
    </rPh>
    <rPh sb="6" eb="7">
      <t>クダ</t>
    </rPh>
    <phoneticPr fontId="1"/>
  </si>
  <si>
    <t>カルテ番号を入れて下さい</t>
    <rPh sb="3" eb="5">
      <t>バンゴウ</t>
    </rPh>
    <rPh sb="6" eb="7">
      <t>イ</t>
    </rPh>
    <rPh sb="9" eb="10">
      <t>クダ</t>
    </rPh>
    <phoneticPr fontId="1"/>
  </si>
  <si>
    <t>売上伝票ナンバーを入れて下さい</t>
    <rPh sb="0" eb="4">
      <t>ウリアゲデンピョウ</t>
    </rPh>
    <rPh sb="9" eb="10">
      <t>イ</t>
    </rPh>
    <rPh sb="12" eb="13">
      <t>クダ</t>
    </rPh>
    <phoneticPr fontId="1"/>
  </si>
  <si>
    <t>利用するバスのナンバーを選んで下さい。</t>
    <rPh sb="0" eb="2">
      <t>リヨウ</t>
    </rPh>
    <rPh sb="12" eb="13">
      <t>エラ</t>
    </rPh>
    <rPh sb="15" eb="16">
      <t>クダ</t>
    </rPh>
    <phoneticPr fontId="1"/>
  </si>
  <si>
    <t>担当する運転手さんの名前を選んで下さい</t>
    <rPh sb="0" eb="2">
      <t>タントウ</t>
    </rPh>
    <rPh sb="4" eb="7">
      <t>ウンテンシュ</t>
    </rPh>
    <rPh sb="10" eb="12">
      <t>ナマエ</t>
    </rPh>
    <rPh sb="13" eb="14">
      <t>エラ</t>
    </rPh>
    <rPh sb="16" eb="17">
      <t>クダ</t>
    </rPh>
    <phoneticPr fontId="1"/>
  </si>
  <si>
    <t>ノーマルｏｒサロンを選んで下さい。</t>
    <rPh sb="10" eb="11">
      <t>エラ</t>
    </rPh>
    <rPh sb="13" eb="14">
      <t>クダ</t>
    </rPh>
    <phoneticPr fontId="1"/>
  </si>
  <si>
    <t>添乗やガイドがいる場合は名前を入れて下さい</t>
    <rPh sb="0" eb="2">
      <t>テンジョウ</t>
    </rPh>
    <rPh sb="9" eb="11">
      <t>バアイ</t>
    </rPh>
    <rPh sb="12" eb="14">
      <t>ナマエ</t>
    </rPh>
    <rPh sb="15" eb="16">
      <t>イ</t>
    </rPh>
    <rPh sb="18" eb="19">
      <t>クダ</t>
    </rPh>
    <phoneticPr fontId="1"/>
  </si>
  <si>
    <t>配車時間を入れて下さい</t>
    <rPh sb="0" eb="4">
      <t>ハイシャジカン</t>
    </rPh>
    <rPh sb="5" eb="6">
      <t>イ</t>
    </rPh>
    <rPh sb="8" eb="9">
      <t>クダ</t>
    </rPh>
    <phoneticPr fontId="1"/>
  </si>
  <si>
    <t>車庫から配車場所まで高速を使う場合はその区間を入れて下さい</t>
    <rPh sb="0" eb="2">
      <t>シャコ</t>
    </rPh>
    <rPh sb="4" eb="8">
      <t>ハイシャバショ</t>
    </rPh>
    <rPh sb="10" eb="12">
      <t>コウソク</t>
    </rPh>
    <rPh sb="13" eb="14">
      <t>ツカ</t>
    </rPh>
    <rPh sb="15" eb="17">
      <t>バアイ</t>
    </rPh>
    <rPh sb="20" eb="22">
      <t>クカン</t>
    </rPh>
    <rPh sb="23" eb="24">
      <t>イ</t>
    </rPh>
    <rPh sb="26" eb="27">
      <t>クダ</t>
    </rPh>
    <phoneticPr fontId="1"/>
  </si>
  <si>
    <t>高速道路費用の支払い方法を選んで下さい</t>
    <rPh sb="0" eb="4">
      <t>コウソクドウロ</t>
    </rPh>
    <rPh sb="4" eb="6">
      <t>ヒヨウ</t>
    </rPh>
    <rPh sb="7" eb="9">
      <t>シハラ</t>
    </rPh>
    <rPh sb="10" eb="12">
      <t>ホウホウ</t>
    </rPh>
    <rPh sb="13" eb="14">
      <t>エラ</t>
    </rPh>
    <rPh sb="16" eb="17">
      <t>クダ</t>
    </rPh>
    <phoneticPr fontId="1"/>
  </si>
  <si>
    <t>駐車場費用の支払い方法を選んで下さい</t>
    <rPh sb="0" eb="3">
      <t>チュウシャジョウ</t>
    </rPh>
    <rPh sb="3" eb="5">
      <t>ヒヨウ</t>
    </rPh>
    <rPh sb="6" eb="8">
      <t>シハラ</t>
    </rPh>
    <rPh sb="9" eb="11">
      <t>ホウホウ</t>
    </rPh>
    <rPh sb="12" eb="13">
      <t>エラ</t>
    </rPh>
    <rPh sb="15" eb="16">
      <t>クダ</t>
    </rPh>
    <phoneticPr fontId="1"/>
  </si>
  <si>
    <t>ワンマン時は、ワンマンと書いて下さい</t>
    <rPh sb="4" eb="5">
      <t>ドキ</t>
    </rPh>
    <rPh sb="12" eb="13">
      <t>カ</t>
    </rPh>
    <rPh sb="15" eb="16">
      <t>クダ</t>
    </rPh>
    <phoneticPr fontId="1"/>
  </si>
  <si>
    <t>有料を使わない場合は・・・</t>
    <rPh sb="0" eb="2">
      <t>ユウリョウ</t>
    </rPh>
    <rPh sb="3" eb="4">
      <t>ツカ</t>
    </rPh>
    <rPh sb="7" eb="9">
      <t>バアイ</t>
    </rPh>
    <phoneticPr fontId="1"/>
  </si>
  <si>
    <t>一般道「湖岸/国８」</t>
    <rPh sb="0" eb="3">
      <t>イッパンドウ</t>
    </rPh>
    <rPh sb="4" eb="6">
      <t>コガン</t>
    </rPh>
    <rPh sb="7" eb="8">
      <t>コク</t>
    </rPh>
    <phoneticPr fontId="1"/>
  </si>
  <si>
    <t>を記入して下さい</t>
    <rPh sb="1" eb="3">
      <t>キニュウ</t>
    </rPh>
    <rPh sb="5" eb="6">
      <t>クダ</t>
    </rPh>
    <phoneticPr fontId="1"/>
  </si>
  <si>
    <t>乗務員の食事代の支払い方法を選んで下さい（日帰り又は１日目）</t>
    <rPh sb="0" eb="3">
      <t>ジョウムイン</t>
    </rPh>
    <rPh sb="4" eb="7">
      <t>ショクジダイ</t>
    </rPh>
    <rPh sb="8" eb="10">
      <t>シハラ</t>
    </rPh>
    <rPh sb="11" eb="13">
      <t>ホウホウ</t>
    </rPh>
    <rPh sb="14" eb="15">
      <t>エラ</t>
    </rPh>
    <rPh sb="17" eb="18">
      <t>クダ</t>
    </rPh>
    <rPh sb="21" eb="23">
      <t>ヒガエ</t>
    </rPh>
    <rPh sb="24" eb="25">
      <t>マタ</t>
    </rPh>
    <rPh sb="27" eb="29">
      <t>ニチメ</t>
    </rPh>
    <phoneticPr fontId="1"/>
  </si>
  <si>
    <t>乗務員の食事代の支払い方法を選んで下さい（２日目）</t>
    <rPh sb="0" eb="3">
      <t>ジョウムイン</t>
    </rPh>
    <rPh sb="4" eb="7">
      <t>ショクジダイ</t>
    </rPh>
    <rPh sb="8" eb="10">
      <t>シハラ</t>
    </rPh>
    <rPh sb="11" eb="13">
      <t>ホウホウ</t>
    </rPh>
    <rPh sb="14" eb="15">
      <t>エラ</t>
    </rPh>
    <rPh sb="17" eb="18">
      <t>クダ</t>
    </rPh>
    <rPh sb="22" eb="24">
      <t>ニチメ</t>
    </rPh>
    <phoneticPr fontId="1"/>
  </si>
  <si>
    <t>乗務員の食事代の支払い方法を選んで下さい（３日目）</t>
    <rPh sb="0" eb="3">
      <t>ジョウムイン</t>
    </rPh>
    <rPh sb="4" eb="7">
      <t>ショクジダイ</t>
    </rPh>
    <rPh sb="8" eb="10">
      <t>シハラ</t>
    </rPh>
    <rPh sb="11" eb="13">
      <t>ホウホウ</t>
    </rPh>
    <rPh sb="14" eb="15">
      <t>エラ</t>
    </rPh>
    <rPh sb="17" eb="18">
      <t>クダ</t>
    </rPh>
    <rPh sb="22" eb="24">
      <t>ニチメ</t>
    </rPh>
    <phoneticPr fontId="1"/>
  </si>
  <si>
    <t>※二日目が違う！とか、一部区間がお客様払い等は、直接入力又は手書きにて♪</t>
    <rPh sb="1" eb="4">
      <t>フツカメ</t>
    </rPh>
    <rPh sb="5" eb="6">
      <t>チガ</t>
    </rPh>
    <rPh sb="11" eb="15">
      <t>イチブクカン</t>
    </rPh>
    <rPh sb="17" eb="19">
      <t>キャクサマ</t>
    </rPh>
    <rPh sb="19" eb="20">
      <t>バラ</t>
    </rPh>
    <rPh sb="21" eb="22">
      <t>トウ</t>
    </rPh>
    <rPh sb="24" eb="26">
      <t>チョクセツ</t>
    </rPh>
    <rPh sb="26" eb="28">
      <t>ニュウリョク</t>
    </rPh>
    <rPh sb="28" eb="29">
      <t>マタ</t>
    </rPh>
    <rPh sb="30" eb="32">
      <t>テガ</t>
    </rPh>
    <phoneticPr fontId="1"/>
  </si>
  <si>
    <t>なければ空欄ＯＫ！</t>
    <rPh sb="4" eb="6">
      <t>クウラン</t>
    </rPh>
    <phoneticPr fontId="1"/>
  </si>
  <si>
    <t>★この時点で、地図を「Google」で調べて「プリントアウト♪」すると仕事が捗るよ♪</t>
    <rPh sb="3" eb="5">
      <t>ジテン</t>
    </rPh>
    <rPh sb="7" eb="9">
      <t>チズ</t>
    </rPh>
    <rPh sb="19" eb="20">
      <t>シラ</t>
    </rPh>
    <rPh sb="35" eb="37">
      <t>シゴト</t>
    </rPh>
    <rPh sb="38" eb="39">
      <t>ハカド</t>
    </rPh>
    <phoneticPr fontId="1"/>
  </si>
  <si>
    <t>出発時間を入れて下さい</t>
    <rPh sb="0" eb="4">
      <t>シュッパツジカン</t>
    </rPh>
    <rPh sb="5" eb="6">
      <t>イ</t>
    </rPh>
    <rPh sb="8" eb="9">
      <t>クダ</t>
    </rPh>
    <phoneticPr fontId="1"/>
  </si>
  <si>
    <t>よく使うリスト</t>
    <rPh sb="2" eb="3">
      <t>ツカ</t>
    </rPh>
    <phoneticPr fontId="1"/>
  </si>
  <si>
    <t>ハマリビング</t>
    <phoneticPr fontId="1"/>
  </si>
  <si>
    <t>0749-63-2929</t>
    <phoneticPr fontId="1"/>
  </si>
  <si>
    <t>電話</t>
    <rPh sb="0" eb="2">
      <t>デンワ</t>
    </rPh>
    <phoneticPr fontId="1"/>
  </si>
  <si>
    <t>FAX</t>
    <phoneticPr fontId="1"/>
  </si>
  <si>
    <t>0749-63-1045</t>
    <phoneticPr fontId="1"/>
  </si>
  <si>
    <t>〒</t>
    <phoneticPr fontId="1"/>
  </si>
  <si>
    <t>526-0021</t>
    <phoneticPr fontId="1"/>
  </si>
  <si>
    <t>番地</t>
    <rPh sb="0" eb="2">
      <t>バンチ</t>
    </rPh>
    <phoneticPr fontId="1"/>
  </si>
  <si>
    <t>1177-1</t>
    <phoneticPr fontId="1"/>
  </si>
  <si>
    <t>旅行災害保険は加入しますか？</t>
    <rPh sb="0" eb="6">
      <t>リョコウサイガイホケン</t>
    </rPh>
    <rPh sb="7" eb="9">
      <t>カニュウ</t>
    </rPh>
    <phoneticPr fontId="1"/>
  </si>
  <si>
    <t>お茶の積込がある場合は「１」、ビールは「２」　なければ空欄</t>
    <rPh sb="1" eb="2">
      <t>チャ</t>
    </rPh>
    <rPh sb="3" eb="5">
      <t>ツミコミ</t>
    </rPh>
    <rPh sb="8" eb="10">
      <t>バアイ</t>
    </rPh>
    <rPh sb="27" eb="29">
      <t>クウラン</t>
    </rPh>
    <phoneticPr fontId="1"/>
  </si>
  <si>
    <t>安全運転注意事項（危険コース等注意事項を記載する）</t>
    <rPh sb="0" eb="8">
      <t>アンゼンウンテンチュウイジコウ</t>
    </rPh>
    <rPh sb="9" eb="11">
      <t>キケン</t>
    </rPh>
    <rPh sb="14" eb="15">
      <t>トウ</t>
    </rPh>
    <rPh sb="15" eb="19">
      <t>チュウイジコウ</t>
    </rPh>
    <rPh sb="20" eb="22">
      <t>キサイ</t>
    </rPh>
    <phoneticPr fontId="1"/>
  </si>
  <si>
    <t>運行時間が変更になり、右記の料金が足りません！要請求して下さい♪</t>
    <rPh sb="0" eb="4">
      <t>ウンコウジカン</t>
    </rPh>
    <rPh sb="5" eb="7">
      <t>ヘンコウ</t>
    </rPh>
    <rPh sb="11" eb="13">
      <t>ウキ</t>
    </rPh>
    <rPh sb="14" eb="16">
      <t>リョウキン</t>
    </rPh>
    <rPh sb="17" eb="18">
      <t>タ</t>
    </rPh>
    <rPh sb="23" eb="26">
      <t>ヨウセイキュウ</t>
    </rPh>
    <rPh sb="28" eb="29">
      <t>クダ</t>
    </rPh>
    <phoneticPr fontId="1"/>
  </si>
  <si>
    <t>片山泰雄</t>
    <rPh sb="0" eb="2">
      <t>カタヤマ</t>
    </rPh>
    <rPh sb="2" eb="4">
      <t>ヤスオ</t>
    </rPh>
    <phoneticPr fontId="1"/>
  </si>
  <si>
    <t>ワンマン</t>
    <phoneticPr fontId="1"/>
  </si>
  <si>
    <t>ガイド　無</t>
    <rPh sb="4" eb="5">
      <t>ナ</t>
    </rPh>
    <phoneticPr fontId="1"/>
  </si>
  <si>
    <t>緊急用連絡先（幹事様や旅行会社様ケータイナンバー）</t>
    <rPh sb="0" eb="3">
      <t>キンキュウヨウ</t>
    </rPh>
    <rPh sb="3" eb="6">
      <t>レンラクサキ</t>
    </rPh>
    <rPh sb="7" eb="9">
      <t>カンジ</t>
    </rPh>
    <rPh sb="9" eb="10">
      <t>サマ</t>
    </rPh>
    <rPh sb="11" eb="13">
      <t>リョコウ</t>
    </rPh>
    <rPh sb="13" eb="15">
      <t>ガイシャ</t>
    </rPh>
    <rPh sb="15" eb="16">
      <t>サマ</t>
    </rPh>
    <phoneticPr fontId="1"/>
  </si>
  <si>
    <t>カクヨロ</t>
    <phoneticPr fontId="1"/>
  </si>
  <si>
    <t>ＣＰ【ツ】</t>
    <phoneticPr fontId="1"/>
  </si>
  <si>
    <t>※ここまで来たら、一度「名前をつけて保存」して下さい♪</t>
    <rPh sb="5" eb="6">
      <t>キ</t>
    </rPh>
    <rPh sb="9" eb="11">
      <t>イチド</t>
    </rPh>
    <rPh sb="12" eb="14">
      <t>ナマエ</t>
    </rPh>
    <rPh sb="18" eb="20">
      <t>ホゾン</t>
    </rPh>
    <rPh sb="23" eb="24">
      <t>クダ</t>
    </rPh>
    <phoneticPr fontId="1"/>
  </si>
  <si>
    <t>保存先　サーバーZ　⇒　スキャナー　⇒　20171210　◯◯会　って</t>
    <rPh sb="0" eb="3">
      <t>ホゾンサキ</t>
    </rPh>
    <rPh sb="31" eb="32">
      <t>カイ</t>
    </rPh>
    <phoneticPr fontId="1"/>
  </si>
  <si>
    <t>申込日を入力（わからなければ、入力している今の日にちを！）</t>
    <rPh sb="0" eb="3">
      <t>モウシコミビ</t>
    </rPh>
    <rPh sb="4" eb="6">
      <t>ニュウリョク</t>
    </rPh>
    <rPh sb="15" eb="17">
      <t>ニュウリョク</t>
    </rPh>
    <rPh sb="21" eb="22">
      <t>イマ</t>
    </rPh>
    <rPh sb="23" eb="24">
      <t>ヒ</t>
    </rPh>
    <phoneticPr fontId="1"/>
  </si>
  <si>
    <t>更新</t>
    <rPh sb="0" eb="2">
      <t>コウシン</t>
    </rPh>
    <phoneticPr fontId="1"/>
  </si>
  <si>
    <t>売上伝票№</t>
    <rPh sb="0" eb="4">
      <t>ウリアゲデンピョウ</t>
    </rPh>
    <phoneticPr fontId="1"/>
  </si>
  <si>
    <t>カルテ№</t>
    <phoneticPr fontId="1"/>
  </si>
  <si>
    <t>入力担当者名入力</t>
    <rPh sb="0" eb="2">
      <t>ニュウリョク</t>
    </rPh>
    <rPh sb="2" eb="6">
      <t>タントウシャメイ</t>
    </rPh>
    <rPh sb="6" eb="8">
      <t>ニュウリョク</t>
    </rPh>
    <phoneticPr fontId="1"/>
  </si>
  <si>
    <t>３）で、１のひばり扱いの場合のみ　例：100-00000　「-」を入れてね♪</t>
    <rPh sb="9" eb="10">
      <t>アツカ</t>
    </rPh>
    <rPh sb="17" eb="18">
      <t>レイ</t>
    </rPh>
    <rPh sb="33" eb="34">
      <t>イ</t>
    </rPh>
    <phoneticPr fontId="1"/>
  </si>
  <si>
    <t>時間</t>
    <rPh sb="0" eb="2">
      <t>ジカン</t>
    </rPh>
    <phoneticPr fontId="1"/>
  </si>
  <si>
    <t>税込</t>
    <rPh sb="0" eb="2">
      <t>ゼイコ</t>
    </rPh>
    <phoneticPr fontId="1"/>
  </si>
  <si>
    <t>※ハマリビングは、基本25000円税別（27000円の込）</t>
    <rPh sb="9" eb="11">
      <t>キホン</t>
    </rPh>
    <rPh sb="16" eb="17">
      <t>エン</t>
    </rPh>
    <rPh sb="17" eb="19">
      <t>ゼイベツ</t>
    </rPh>
    <rPh sb="25" eb="26">
      <t>エン</t>
    </rPh>
    <rPh sb="27" eb="28">
      <t>コミ</t>
    </rPh>
    <phoneticPr fontId="1"/>
  </si>
  <si>
    <t>下限表にて越えた場合は、5000円税別（5400円の込）を追加する</t>
    <rPh sb="0" eb="3">
      <t>カゲンヒョウ</t>
    </rPh>
    <rPh sb="5" eb="6">
      <t>コ</t>
    </rPh>
    <rPh sb="8" eb="10">
      <t>バアイ</t>
    </rPh>
    <rPh sb="16" eb="17">
      <t>エン</t>
    </rPh>
    <rPh sb="17" eb="19">
      <t>ゼイベツ</t>
    </rPh>
    <rPh sb="24" eb="25">
      <t>エン</t>
    </rPh>
    <rPh sb="26" eb="27">
      <t>コミ</t>
    </rPh>
    <rPh sb="29" eb="31">
      <t>ツイカ</t>
    </rPh>
    <phoneticPr fontId="1"/>
  </si>
  <si>
    <t>有</t>
    <rPh sb="0" eb="1">
      <t>ア</t>
    </rPh>
    <phoneticPr fontId="1"/>
  </si>
  <si>
    <t>リフト補助員</t>
    <rPh sb="3" eb="6">
      <t>ホジョイン</t>
    </rPh>
    <phoneticPr fontId="1"/>
  </si>
  <si>
    <t>T/C</t>
    <phoneticPr fontId="1"/>
  </si>
  <si>
    <t>T/C（旅行会社担当者様）</t>
    <rPh sb="4" eb="8">
      <t>リョコウガイシャ</t>
    </rPh>
    <rPh sb="8" eb="11">
      <t>タントウシャ</t>
    </rPh>
    <rPh sb="11" eb="12">
      <t>サマ</t>
    </rPh>
    <phoneticPr fontId="1"/>
  </si>
  <si>
    <t>ガイド（旅行会社手配）</t>
    <rPh sb="4" eb="8">
      <t>リョコウガイシャ</t>
    </rPh>
    <rPh sb="8" eb="10">
      <t>テハイ</t>
    </rPh>
    <phoneticPr fontId="1"/>
  </si>
  <si>
    <t>ガイド付</t>
    <rPh sb="3" eb="4">
      <t>ツ</t>
    </rPh>
    <phoneticPr fontId="1"/>
  </si>
  <si>
    <t>T/C付</t>
    <rPh sb="3" eb="4">
      <t>ツ</t>
    </rPh>
    <phoneticPr fontId="1"/>
  </si>
  <si>
    <t>2mや交代運転手用時間計算表</t>
    <rPh sb="3" eb="8">
      <t>コウタイウンテンシュ</t>
    </rPh>
    <rPh sb="8" eb="9">
      <t>ヨウ</t>
    </rPh>
    <rPh sb="9" eb="14">
      <t>ジカンケイサンヒョウ</t>
    </rPh>
    <phoneticPr fontId="1"/>
  </si>
  <si>
    <t>開始</t>
    <rPh sb="0" eb="2">
      <t>カイシ</t>
    </rPh>
    <phoneticPr fontId="1"/>
  </si>
  <si>
    <t>終了</t>
    <rPh sb="0" eb="2">
      <t>シュウリョウ</t>
    </rPh>
    <phoneticPr fontId="1"/>
  </si>
  <si>
    <t>合計時間</t>
    <rPh sb="0" eb="4">
      <t>ゴウケイジカン</t>
    </rPh>
    <phoneticPr fontId="1"/>
  </si>
  <si>
    <t>交代運転手時間（1回目）</t>
    <rPh sb="0" eb="5">
      <t>コウタイウンテンシュ</t>
    </rPh>
    <rPh sb="5" eb="7">
      <t>ジカン</t>
    </rPh>
    <rPh sb="9" eb="11">
      <t>カイメ</t>
    </rPh>
    <phoneticPr fontId="1"/>
  </si>
  <si>
    <t>交代運転手時間（2回目）</t>
    <rPh sb="0" eb="5">
      <t>コウタイウンテンシュ</t>
    </rPh>
    <rPh sb="5" eb="7">
      <t>ジカン</t>
    </rPh>
    <rPh sb="9" eb="11">
      <t>カイメ</t>
    </rPh>
    <phoneticPr fontId="1"/>
  </si>
  <si>
    <t>交代運転手運行km（1回目）</t>
    <rPh sb="0" eb="5">
      <t>コウタイウンテンシュ</t>
    </rPh>
    <rPh sb="5" eb="7">
      <t>ウンコウ</t>
    </rPh>
    <rPh sb="11" eb="12">
      <t>カイ</t>
    </rPh>
    <rPh sb="12" eb="13">
      <t>メ</t>
    </rPh>
    <phoneticPr fontId="1"/>
  </si>
  <si>
    <t>交代運転手運行km（2回目）</t>
    <rPh sb="0" eb="5">
      <t>コウタイウンテンシュ</t>
    </rPh>
    <rPh sb="5" eb="7">
      <t>ウンコウ</t>
    </rPh>
    <rPh sb="11" eb="12">
      <t>カイ</t>
    </rPh>
    <rPh sb="12" eb="13">
      <t>メ</t>
    </rPh>
    <phoneticPr fontId="1"/>
  </si>
  <si>
    <t>合計</t>
    <rPh sb="0" eb="2">
      <t>ゴウケイ</t>
    </rPh>
    <phoneticPr fontId="1"/>
  </si>
  <si>
    <t>交代運転</t>
    <rPh sb="0" eb="2">
      <t>コウタイ</t>
    </rPh>
    <rPh sb="2" eb="4">
      <t>ウンテン</t>
    </rPh>
    <phoneticPr fontId="1"/>
  </si>
  <si>
    <t>配車場所を入れて下さい【場所を書く！】</t>
    <rPh sb="0" eb="4">
      <t>ハイシャバショ</t>
    </rPh>
    <rPh sb="5" eb="6">
      <t>イ</t>
    </rPh>
    <rPh sb="8" eb="9">
      <t>クダ</t>
    </rPh>
    <rPh sb="12" eb="14">
      <t>バショ</t>
    </rPh>
    <rPh sb="15" eb="16">
      <t>カ</t>
    </rPh>
    <phoneticPr fontId="1"/>
  </si>
  <si>
    <t>利用無し</t>
    <rPh sb="0" eb="3">
      <t>リヨウナ</t>
    </rPh>
    <phoneticPr fontId="1"/>
  </si>
  <si>
    <t>お客様払い</t>
    <rPh sb="1" eb="3">
      <t>キャクサマ</t>
    </rPh>
    <rPh sb="3" eb="4">
      <t>ハラ</t>
    </rPh>
    <phoneticPr fontId="1"/>
  </si>
  <si>
    <t>不明＝？</t>
    <rPh sb="0" eb="2">
      <t>フメイ</t>
    </rPh>
    <phoneticPr fontId="1"/>
  </si>
  <si>
    <t>加入＝◯</t>
    <rPh sb="0" eb="2">
      <t>カニュウ</t>
    </rPh>
    <phoneticPr fontId="1"/>
  </si>
  <si>
    <t>不要＝×</t>
    <rPh sb="0" eb="2">
      <t>フヨウ</t>
    </rPh>
    <phoneticPr fontId="1"/>
  </si>
  <si>
    <t>時間を入れる</t>
    <rPh sb="0" eb="2">
      <t>ジカン</t>
    </rPh>
    <rPh sb="3" eb="4">
      <t>イ</t>
    </rPh>
    <phoneticPr fontId="1"/>
  </si>
  <si>
    <t>※面倒だけど、カルテとか見て極力入れてね♪</t>
    <rPh sb="1" eb="3">
      <t>メンドウ</t>
    </rPh>
    <rPh sb="12" eb="13">
      <t>ミ</t>
    </rPh>
    <rPh sb="14" eb="17">
      <t>キョクリョクイ</t>
    </rPh>
    <phoneticPr fontId="1"/>
  </si>
  <si>
    <t>ビンゴが動く＆カード残80枚以上</t>
    <rPh sb="4" eb="5">
      <t>ウゴ</t>
    </rPh>
    <rPh sb="10" eb="11">
      <t>ザン</t>
    </rPh>
    <rPh sb="13" eb="14">
      <t>マイ</t>
    </rPh>
    <rPh sb="14" eb="16">
      <t>イジョウ</t>
    </rPh>
    <phoneticPr fontId="1"/>
  </si>
  <si>
    <t>所要時間を入れる・・何分かかる？</t>
    <rPh sb="0" eb="4">
      <t>ショヨウジカン</t>
    </rPh>
    <rPh sb="5" eb="6">
      <t>イ</t>
    </rPh>
    <rPh sb="10" eb="12">
      <t>ナンフン</t>
    </rPh>
    <phoneticPr fontId="1"/>
  </si>
  <si>
    <t>ハマリビングの担当</t>
    <rPh sb="7" eb="9">
      <t>タントウ</t>
    </rPh>
    <phoneticPr fontId="1"/>
  </si>
  <si>
    <t>休憩</t>
    <rPh sb="0" eb="2">
      <t>キュウケイ</t>
    </rPh>
    <phoneticPr fontId="1"/>
  </si>
  <si>
    <t>km</t>
    <phoneticPr fontId="1"/>
  </si>
  <si>
    <t>休憩時
「◯」</t>
    <rPh sb="0" eb="3">
      <t>キュウケイジ</t>
    </rPh>
    <phoneticPr fontId="1"/>
  </si>
  <si>
    <t>ひばり車庫
【当日変更等記載欄】</t>
    <rPh sb="3" eb="5">
      <t>シャコ</t>
    </rPh>
    <rPh sb="7" eb="9">
      <t>トウジツ</t>
    </rPh>
    <rPh sb="9" eb="12">
      <t>ヘンコウナド</t>
    </rPh>
    <rPh sb="12" eb="14">
      <t>キサイ</t>
    </rPh>
    <rPh sb="14" eb="15">
      <t>ラン</t>
    </rPh>
    <phoneticPr fontId="1"/>
  </si>
  <si>
    <t>実際到着時間</t>
    <rPh sb="0" eb="6">
      <t>ジッサイトウチャクジカン</t>
    </rPh>
    <phoneticPr fontId="1"/>
  </si>
  <si>
    <t>出発時間</t>
    <rPh sb="0" eb="4">
      <t>シュッパツジカン</t>
    </rPh>
    <phoneticPr fontId="1"/>
  </si>
  <si>
    <t>積込品</t>
    <rPh sb="0" eb="3">
      <t>ツミコミヒン</t>
    </rPh>
    <phoneticPr fontId="1"/>
  </si>
  <si>
    <t>旅行会社／幹事様情報</t>
    <rPh sb="0" eb="4">
      <t>リョコウガイシャ</t>
    </rPh>
    <rPh sb="5" eb="8">
      <t>カンジサマ</t>
    </rPh>
    <rPh sb="8" eb="10">
      <t>ジョウホウ</t>
    </rPh>
    <phoneticPr fontId="1"/>
  </si>
  <si>
    <t>様</t>
    <rPh sb="0" eb="1">
      <t>サマ</t>
    </rPh>
    <phoneticPr fontId="1"/>
  </si>
  <si>
    <t>名</t>
    <rPh sb="0" eb="1">
      <t>メイ</t>
    </rPh>
    <phoneticPr fontId="1"/>
  </si>
  <si>
    <t>一日目　コース表記欄　（観光地やインターの名前など）</t>
    <rPh sb="0" eb="3">
      <t>イチニチメ</t>
    </rPh>
    <rPh sb="7" eb="10">
      <t>ヒョウキラン</t>
    </rPh>
    <rPh sb="12" eb="15">
      <t>カンコウチ</t>
    </rPh>
    <rPh sb="21" eb="23">
      <t>ナマエ</t>
    </rPh>
    <phoneticPr fontId="1"/>
  </si>
  <si>
    <t>（業務終了）</t>
    <rPh sb="1" eb="5">
      <t>ギョウムシュウリョウ</t>
    </rPh>
    <phoneticPr fontId="1"/>
  </si>
  <si>
    <t>Km</t>
    <phoneticPr fontId="1"/>
  </si>
  <si>
    <t>乗務員泊</t>
    <rPh sb="0" eb="3">
      <t>ジョウムイン</t>
    </rPh>
    <rPh sb="3" eb="4">
      <t>ハク</t>
    </rPh>
    <phoneticPr fontId="1"/>
  </si>
  <si>
    <t>現場からの連絡</t>
    <rPh sb="0" eb="2">
      <t>ゲンバ</t>
    </rPh>
    <rPh sb="5" eb="7">
      <t>レンラク</t>
    </rPh>
    <phoneticPr fontId="1"/>
  </si>
  <si>
    <t>Ok区間▶</t>
    <rPh sb="2" eb="4">
      <t>クカン</t>
    </rPh>
    <phoneticPr fontId="1"/>
  </si>
  <si>
    <t>ホテル駐車場から玄関まで
基本10分で見ております</t>
    <rPh sb="3" eb="6">
      <t>チュウシャジョウ</t>
    </rPh>
    <rPh sb="8" eb="10">
      <t>ゲンカン</t>
    </rPh>
    <rPh sb="13" eb="15">
      <t>キホン</t>
    </rPh>
    <rPh sb="17" eb="18">
      <t>フン</t>
    </rPh>
    <rPh sb="19" eb="20">
      <t>ミ</t>
    </rPh>
    <phoneticPr fontId="1"/>
  </si>
  <si>
    <t>予定始業・終業時間の変更は、予め上長の許可を得る。許可無き時間変更・時間外労働は、労働時間として取扱わない　【上長印】</t>
  </si>
  <si>
    <t>指示担当者</t>
    <rPh sb="0" eb="5">
      <t>シジタントウシャ</t>
    </rPh>
    <phoneticPr fontId="1"/>
  </si>
  <si>
    <t>←燃料Cardのための数値</t>
    <rPh sb="1" eb="7">
      <t>ネンリョウカード</t>
    </rPh>
    <rPh sb="11" eb="13">
      <t>スウチ</t>
    </rPh>
    <phoneticPr fontId="1"/>
  </si>
  <si>
    <t>2日目</t>
    <rPh sb="1" eb="3">
      <t>ニチメ</t>
    </rPh>
    <phoneticPr fontId="1"/>
  </si>
  <si>
    <t>ホテル駐車場／ひばり車庫
【当日変更等記載欄】</t>
    <rPh sb="3" eb="6">
      <t>チュウシャジョウ</t>
    </rPh>
    <rPh sb="10" eb="12">
      <t>シャコ</t>
    </rPh>
    <rPh sb="14" eb="16">
      <t>トウジツ</t>
    </rPh>
    <rPh sb="16" eb="19">
      <t>ヘンコウナド</t>
    </rPh>
    <rPh sb="19" eb="21">
      <t>キサイ</t>
    </rPh>
    <rPh sb="21" eb="22">
      <t>ラン</t>
    </rPh>
    <phoneticPr fontId="1"/>
  </si>
  <si>
    <t>3日目</t>
    <rPh sb="1" eb="3">
      <t>ニチメ</t>
    </rPh>
    <phoneticPr fontId="1"/>
  </si>
  <si>
    <t>必ず「２４」に入庫／宿泊（業務終了時間）を入れて下さい</t>
    <rPh sb="0" eb="1">
      <t>カナラ</t>
    </rPh>
    <rPh sb="7" eb="9">
      <t>ニュウコ</t>
    </rPh>
    <rPh sb="10" eb="12">
      <t>シュクハク</t>
    </rPh>
    <rPh sb="13" eb="15">
      <t>ギョウム</t>
    </rPh>
    <rPh sb="15" eb="17">
      <t>シュウリョウ</t>
    </rPh>
    <rPh sb="17" eb="19">
      <t>ジカン</t>
    </rPh>
    <rPh sb="21" eb="22">
      <t>イ</t>
    </rPh>
    <rPh sb="24" eb="25">
      <t>クダ</t>
    </rPh>
    <phoneticPr fontId="1"/>
  </si>
  <si>
    <t>上が着時間／下が発時間</t>
  </si>
  <si>
    <t>上が着時間／下が発時間</t>
    <rPh sb="0" eb="1">
      <t>ウエ</t>
    </rPh>
    <rPh sb="2" eb="5">
      <t>チャクジカン</t>
    </rPh>
    <rPh sb="6" eb="7">
      <t>シタ</t>
    </rPh>
    <rPh sb="8" eb="9">
      <t>ハツ</t>
    </rPh>
    <rPh sb="9" eb="11">
      <t>ジカン</t>
    </rPh>
    <phoneticPr fontId="1"/>
  </si>
  <si>
    <t>　</t>
    <phoneticPr fontId="1"/>
  </si>
  <si>
    <t>【一般車多し注意】(その他注意事項等又は、現場変更時の記載欄としても利用)</t>
    <rPh sb="1" eb="3">
      <t>イッパン</t>
    </rPh>
    <rPh sb="3" eb="4">
      <t>グルマ</t>
    </rPh>
    <rPh sb="4" eb="5">
      <t>オオ</t>
    </rPh>
    <rPh sb="6" eb="8">
      <t>チュウイ</t>
    </rPh>
    <rPh sb="12" eb="13">
      <t>タ</t>
    </rPh>
    <rPh sb="13" eb="17">
      <t>チュウイジコウ</t>
    </rPh>
    <rPh sb="17" eb="18">
      <t>ナド</t>
    </rPh>
    <rPh sb="18" eb="19">
      <t>マタ</t>
    </rPh>
    <rPh sb="21" eb="23">
      <t>ゲンバ</t>
    </rPh>
    <rPh sb="23" eb="25">
      <t>ヘンコウ</t>
    </rPh>
    <rPh sb="25" eb="26">
      <t>ジ</t>
    </rPh>
    <rPh sb="27" eb="30">
      <t>キサイラン</t>
    </rPh>
    <rPh sb="34" eb="36">
      <t>リヨウ</t>
    </rPh>
    <phoneticPr fontId="1"/>
  </si>
  <si>
    <t>※ドライバー記入欄/安全運転注意事項</t>
  </si>
  <si>
    <t>(業務終了）</t>
    <rPh sb="1" eb="5">
      <t>ギョウムシュウリョウ</t>
    </rPh>
    <phoneticPr fontId="1"/>
  </si>
  <si>
    <t>業務終了</t>
    <rPh sb="0" eb="4">
      <t>ギョウムシュウリョウ</t>
    </rPh>
    <phoneticPr fontId="1"/>
  </si>
  <si>
    <t>マイクロ</t>
    <phoneticPr fontId="1"/>
  </si>
  <si>
    <t>【２日目　コース表記欄　（観光地やインターの名前など）】</t>
    <rPh sb="2" eb="4">
      <t>カメ</t>
    </rPh>
    <rPh sb="8" eb="11">
      <t>ヒョウキラン</t>
    </rPh>
    <rPh sb="13" eb="16">
      <t>カンコウチ</t>
    </rPh>
    <rPh sb="22" eb="24">
      <t>ナマエ</t>
    </rPh>
    <phoneticPr fontId="1"/>
  </si>
  <si>
    <t>【３日目　コース表記欄　（観光地やインターの名前など）】</t>
    <rPh sb="2" eb="4">
      <t>ニチメ</t>
    </rPh>
    <rPh sb="8" eb="11">
      <t>ヒョウキラン</t>
    </rPh>
    <rPh sb="13" eb="16">
      <t>カンコウチ</t>
    </rPh>
    <rPh sb="22" eb="24">
      <t>ナマエ</t>
    </rPh>
    <phoneticPr fontId="1"/>
  </si>
  <si>
    <t>降車</t>
    <rPh sb="0" eb="1">
      <t>オ</t>
    </rPh>
    <rPh sb="1" eb="2">
      <t>クルマ</t>
    </rPh>
    <phoneticPr fontId="1"/>
  </si>
  <si>
    <r>
      <t>車庫から配車場所までの</t>
    </r>
    <r>
      <rPr>
        <sz val="12"/>
        <color rgb="FFFF0000"/>
        <rFont val="ＭＳ Ｐゴシック"/>
        <family val="3"/>
        <charset val="128"/>
      </rPr>
      <t>「所要時間」</t>
    </r>
    <r>
      <rPr>
        <sz val="11"/>
        <color theme="1"/>
        <rFont val="ＭＳ Ｐゴシック"/>
        <family val="3"/>
        <charset val="128"/>
      </rPr>
      <t>を入れて下さい</t>
    </r>
    <rPh sb="0" eb="2">
      <t>シャコ</t>
    </rPh>
    <rPh sb="4" eb="8">
      <t>ハイシャバショ</t>
    </rPh>
    <rPh sb="12" eb="14">
      <t>ショヨウ</t>
    </rPh>
    <rPh sb="14" eb="16">
      <t>ジカン</t>
    </rPh>
    <rPh sb="18" eb="19">
      <t>イ</t>
    </rPh>
    <rPh sb="21" eb="22">
      <t>クダ</t>
    </rPh>
    <phoneticPr fontId="1"/>
  </si>
  <si>
    <t>残休憩合算分⇒</t>
    <rPh sb="0" eb="1">
      <t>ザン</t>
    </rPh>
    <rPh sb="1" eb="3">
      <t>キュウケイ</t>
    </rPh>
    <rPh sb="3" eb="6">
      <t>ガッサンブン</t>
    </rPh>
    <phoneticPr fontId="1"/>
  </si>
  <si>
    <t>残休憩合算分⇒</t>
    <rPh sb="0" eb="6">
      <t>ザンキュウケイガッッサンプン</t>
    </rPh>
    <phoneticPr fontId="1"/>
  </si>
  <si>
    <t>残休憩合算分⇒</t>
    <rPh sb="0" eb="3">
      <t>ザンキュウケイ</t>
    </rPh>
    <rPh sb="3" eb="5">
      <t>ガッサン</t>
    </rPh>
    <rPh sb="5" eb="6">
      <t>ブン</t>
    </rPh>
    <phoneticPr fontId="1"/>
  </si>
  <si>
    <t>ブレーキペダルを踏込で離した場合にブレーキペダルから排気音が正常であること</t>
    <rPh sb="8" eb="9">
      <t>フ</t>
    </rPh>
    <rPh sb="9" eb="10">
      <t>コ</t>
    </rPh>
    <rPh sb="11" eb="12">
      <t>ハナ</t>
    </rPh>
    <rPh sb="14" eb="16">
      <t>バアイ</t>
    </rPh>
    <rPh sb="26" eb="29">
      <t>ハイキオン</t>
    </rPh>
    <rPh sb="30" eb="32">
      <t>セイジョウ</t>
    </rPh>
    <phoneticPr fontId="1"/>
  </si>
  <si>
    <r>
      <t>缶ホルダー周りの液垂れ拭き</t>
    </r>
    <r>
      <rPr>
        <sz val="11"/>
        <rFont val="ＭＳ Ｐゴシック"/>
        <family val="3"/>
        <charset val="128"/>
      </rPr>
      <t>＆缶ホルダーをたたむ</t>
    </r>
    <rPh sb="0" eb="1">
      <t>カン</t>
    </rPh>
    <rPh sb="5" eb="6">
      <t>マワ</t>
    </rPh>
    <rPh sb="8" eb="10">
      <t>エキダ</t>
    </rPh>
    <rPh sb="11" eb="12">
      <t>フ</t>
    </rPh>
    <rPh sb="14" eb="15">
      <t>カン</t>
    </rPh>
    <phoneticPr fontId="1"/>
  </si>
  <si>
    <t>z.スキャナ.運行指示書24</t>
    <phoneticPr fontId="1"/>
  </si>
  <si>
    <t>ホテルP／ひばり車庫
【当日変更等記載欄】</t>
    <rPh sb="8" eb="10">
      <t>シャコ</t>
    </rPh>
    <rPh sb="12" eb="14">
      <t>トウジツ</t>
    </rPh>
    <rPh sb="14" eb="17">
      <t>ヘンコウナド</t>
    </rPh>
    <rPh sb="17" eb="19">
      <t>キサイ</t>
    </rPh>
    <rPh sb="19" eb="20">
      <t>ラン</t>
    </rPh>
    <phoneticPr fontId="1"/>
  </si>
  <si>
    <t>ホテル駐車場から玄関まで
基本10分として試算</t>
    <rPh sb="3" eb="6">
      <t>チュウシャジョウ</t>
    </rPh>
    <rPh sb="8" eb="10">
      <t>ゲンカン</t>
    </rPh>
    <rPh sb="13" eb="15">
      <t>キホン</t>
    </rPh>
    <rPh sb="17" eb="18">
      <t>フン</t>
    </rPh>
    <rPh sb="21" eb="23">
      <t>シサン</t>
    </rPh>
    <phoneticPr fontId="1"/>
  </si>
  <si>
    <t>※運賃・料金は、需要の季節変動に応じて、上限額・下限額の幅の中で決定されるものです。このうち、下限額は運送に必要な費用から求められる基準額から１０％（本来賄われるべき一般管理費と営業外費用相当）を割り引いた額であり、年間通じて適用されるべきではありません。</t>
    <rPh sb="1" eb="3">
      <t>ウンチン</t>
    </rPh>
    <rPh sb="4" eb="6">
      <t>リョウキン</t>
    </rPh>
    <rPh sb="8" eb="10">
      <t>ジュヨウ</t>
    </rPh>
    <rPh sb="11" eb="15">
      <t>キセツヘンドウ</t>
    </rPh>
    <rPh sb="16" eb="17">
      <t>オウ</t>
    </rPh>
    <rPh sb="20" eb="23">
      <t>ジョウゲンガク</t>
    </rPh>
    <rPh sb="24" eb="27">
      <t>カゲンガク</t>
    </rPh>
    <rPh sb="28" eb="29">
      <t>ハバ</t>
    </rPh>
    <rPh sb="30" eb="31">
      <t>ナカ</t>
    </rPh>
    <rPh sb="32" eb="34">
      <t>ケッテイ</t>
    </rPh>
    <rPh sb="47" eb="50">
      <t>カゲンガク</t>
    </rPh>
    <rPh sb="51" eb="53">
      <t>ウンソウ</t>
    </rPh>
    <rPh sb="54" eb="56">
      <t>ヒツヨウ</t>
    </rPh>
    <rPh sb="57" eb="59">
      <t>ヒヨウ</t>
    </rPh>
    <rPh sb="61" eb="62">
      <t>モト</t>
    </rPh>
    <rPh sb="66" eb="69">
      <t>キジュンガク</t>
    </rPh>
    <rPh sb="75" eb="77">
      <t>ホンライ</t>
    </rPh>
    <rPh sb="77" eb="78">
      <t>マカナ</t>
    </rPh>
    <rPh sb="83" eb="88">
      <t>イッパンカンリヒ</t>
    </rPh>
    <rPh sb="89" eb="96">
      <t>エイギョウガイヒヨウソウトウ</t>
    </rPh>
    <rPh sb="98" eb="99">
      <t>ワ</t>
    </rPh>
    <rPh sb="100" eb="101">
      <t>ヒ</t>
    </rPh>
    <rPh sb="103" eb="104">
      <t>ガク</t>
    </rPh>
    <rPh sb="108" eb="110">
      <t>ネンカン</t>
    </rPh>
    <rPh sb="110" eb="111">
      <t>ツウ</t>
    </rPh>
    <rPh sb="113" eb="115">
      <t>テキヨウ</t>
    </rPh>
    <phoneticPr fontId="1"/>
  </si>
  <si>
    <t>※積み込みに関する補足</t>
    <rPh sb="1" eb="2">
      <t>ツ</t>
    </rPh>
    <rPh sb="3" eb="4">
      <t>コ</t>
    </rPh>
    <rPh sb="6" eb="7">
      <t>カン</t>
    </rPh>
    <rPh sb="9" eb="11">
      <t>ホソク</t>
    </rPh>
    <phoneticPr fontId="1"/>
  </si>
  <si>
    <t>その他</t>
    <rPh sb="2" eb="3">
      <t>タ</t>
    </rPh>
    <phoneticPr fontId="1"/>
  </si>
  <si>
    <t>【事務から現場へ】休憩（宿泊）・仮眠・交代運転に関する連絡事項SD又は指名等の備考・ガイド・合流場所時間他</t>
  </si>
  <si>
    <t>※変更時における施設名や到着km等記入欄としてご自由にご利用下さい</t>
    <rPh sb="1" eb="4">
      <t>ヘンコウジ</t>
    </rPh>
    <rPh sb="8" eb="11">
      <t>シセツメイ</t>
    </rPh>
    <rPh sb="12" eb="14">
      <t>トウチャク</t>
    </rPh>
    <rPh sb="16" eb="17">
      <t>トウ</t>
    </rPh>
    <rPh sb="17" eb="20">
      <t>キニュウラン</t>
    </rPh>
    <rPh sb="24" eb="26">
      <t>ジユウ</t>
    </rPh>
    <rPh sb="28" eb="31">
      <t>リヨウクダ</t>
    </rPh>
    <phoneticPr fontId="1"/>
  </si>
  <si>
    <t>確認時系列</t>
    <rPh sb="0" eb="2">
      <t>カクニン</t>
    </rPh>
    <rPh sb="2" eb="5">
      <t>ジケイレツ</t>
    </rPh>
    <phoneticPr fontId="1"/>
  </si>
  <si>
    <t>内容</t>
    <rPh sb="0" eb="2">
      <t>ナイヨウ</t>
    </rPh>
    <phoneticPr fontId="1"/>
  </si>
  <si>
    <t>/
：</t>
    <phoneticPr fontId="1"/>
  </si>
  <si>
    <t>担当者</t>
    <rPh sb="0" eb="3">
      <t>タントウシャ</t>
    </rPh>
    <phoneticPr fontId="1"/>
  </si>
  <si>
    <t>⇒</t>
    <phoneticPr fontId="1"/>
  </si>
  <si>
    <t>施設連絡　済？</t>
    <rPh sb="0" eb="2">
      <t>シセツ</t>
    </rPh>
    <rPh sb="2" eb="4">
      <t>レンラク</t>
    </rPh>
    <rPh sb="5" eb="6">
      <t>スミ</t>
    </rPh>
    <phoneticPr fontId="1"/>
  </si>
  <si>
    <t>連絡事項</t>
    <rPh sb="0" eb="4">
      <t>レンラクジコウ</t>
    </rPh>
    <phoneticPr fontId="1"/>
  </si>
  <si>
    <t>人数</t>
    <rPh sb="0" eb="2">
      <t>ニンズウ</t>
    </rPh>
    <phoneticPr fontId="1"/>
  </si>
  <si>
    <t>保険</t>
    <rPh sb="0" eb="2">
      <t>ホケン</t>
    </rPh>
    <phoneticPr fontId="1"/>
  </si>
  <si>
    <t>OSM
FNL</t>
    <phoneticPr fontId="1"/>
  </si>
  <si>
    <t>配車
場所</t>
    <rPh sb="0" eb="2">
      <t>ハイシャ</t>
    </rPh>
    <rPh sb="3" eb="5">
      <t>バショ</t>
    </rPh>
    <phoneticPr fontId="1"/>
  </si>
  <si>
    <t>配車
時間</t>
    <rPh sb="0" eb="2">
      <t>ハイシャ</t>
    </rPh>
    <rPh sb="3" eb="5">
      <t>ジカン</t>
    </rPh>
    <phoneticPr fontId="1"/>
  </si>
  <si>
    <t>OSM
レラ先</t>
    <rPh sb="6" eb="7">
      <t>サキ</t>
    </rPh>
    <phoneticPr fontId="1"/>
  </si>
  <si>
    <t>小人
確認</t>
    <rPh sb="0" eb="2">
      <t>ショウニン</t>
    </rPh>
    <rPh sb="3" eb="5">
      <t>カクニン</t>
    </rPh>
    <phoneticPr fontId="1"/>
  </si>
  <si>
    <t>車種</t>
    <rPh sb="0" eb="2">
      <t>シャシュ</t>
    </rPh>
    <phoneticPr fontId="1"/>
  </si>
  <si>
    <t>立替</t>
    <rPh sb="0" eb="2">
      <t>タテカエ</t>
    </rPh>
    <phoneticPr fontId="1"/>
  </si>
  <si>
    <t>現払</t>
    <rPh sb="0" eb="1">
      <t>ウツツ</t>
    </rPh>
    <rPh sb="1" eb="2">
      <t>バライ</t>
    </rPh>
    <phoneticPr fontId="1"/>
  </si>
  <si>
    <t>施設Ｆｎｌ</t>
    <rPh sb="0" eb="2">
      <t>シセツ</t>
    </rPh>
    <phoneticPr fontId="1"/>
  </si>
  <si>
    <t>Ｄ-確認</t>
    <rPh sb="2" eb="4">
      <t>カクニン</t>
    </rPh>
    <phoneticPr fontId="1"/>
  </si>
  <si>
    <t>他</t>
    <rPh sb="0" eb="1">
      <t>ホカ</t>
    </rPh>
    <phoneticPr fontId="1"/>
  </si>
  <si>
    <t>行程
確認</t>
    <rPh sb="0" eb="2">
      <t>コウテイ</t>
    </rPh>
    <rPh sb="3" eb="5">
      <t>カクニン</t>
    </rPh>
    <phoneticPr fontId="1"/>
  </si>
  <si>
    <t>特筆連絡事項！</t>
    <rPh sb="0" eb="2">
      <t>トクヒツ</t>
    </rPh>
    <rPh sb="2" eb="6">
      <t>レンラクジコウ</t>
    </rPh>
    <phoneticPr fontId="1"/>
  </si>
  <si>
    <t>D-名前</t>
    <rPh sb="2" eb="4">
      <t>ナマエ</t>
    </rPh>
    <phoneticPr fontId="1"/>
  </si>
  <si>
    <t>D-レラ先</t>
    <rPh sb="4" eb="5">
      <t>サキ</t>
    </rPh>
    <phoneticPr fontId="1"/>
  </si>
  <si>
    <t>Km</t>
    <phoneticPr fontId="1"/>
  </si>
  <si>
    <t>：</t>
    <phoneticPr fontId="1"/>
  </si>
  <si>
    <t>伊夫伎さん</t>
    <rPh sb="0" eb="3">
      <t>イブキ</t>
    </rPh>
    <phoneticPr fontId="1"/>
  </si>
  <si>
    <t>090-9985-7063</t>
    <phoneticPr fontId="1"/>
  </si>
  <si>
    <t>変更履歴
（ハーフコピー　後）</t>
    <rPh sb="0" eb="2">
      <t>ヘンコウ</t>
    </rPh>
    <rPh sb="2" eb="4">
      <t>リレキ</t>
    </rPh>
    <rPh sb="13" eb="14">
      <t>ゴ</t>
    </rPh>
    <phoneticPr fontId="1"/>
  </si>
  <si>
    <t>仕様
サロン？</t>
    <rPh sb="0" eb="2">
      <t>シヨウ</t>
    </rPh>
    <phoneticPr fontId="1"/>
  </si>
  <si>
    <t>一般道「湖岸/国8」</t>
    <rPh sb="0" eb="2">
      <t>イッパン</t>
    </rPh>
    <rPh sb="2" eb="3">
      <t>ドウ</t>
    </rPh>
    <rPh sb="4" eb="6">
      <t>コガン</t>
    </rPh>
    <rPh sb="7" eb="8">
      <t>クニ</t>
    </rPh>
    <phoneticPr fontId="1"/>
  </si>
  <si>
    <t>手数料を記載して下さい（％）</t>
    <rPh sb="0" eb="3">
      <t>テスウリョウ</t>
    </rPh>
    <rPh sb="4" eb="6">
      <t>キサイ</t>
    </rPh>
    <rPh sb="8" eb="9">
      <t>クダ</t>
    </rPh>
    <phoneticPr fontId="1"/>
  </si>
  <si>
    <t>手数料等</t>
    <rPh sb="0" eb="3">
      <t>テスウリョウ</t>
    </rPh>
    <rPh sb="3" eb="4">
      <t>トウ</t>
    </rPh>
    <phoneticPr fontId="1"/>
  </si>
  <si>
    <t>手数料金額（税込）</t>
    <rPh sb="0" eb="3">
      <t>テスウリョウ</t>
    </rPh>
    <rPh sb="3" eb="5">
      <t>キンガク</t>
    </rPh>
    <rPh sb="6" eb="8">
      <t>ゼイコ</t>
    </rPh>
    <phoneticPr fontId="1"/>
  </si>
  <si>
    <t>月払・年払　□有■無　その他経費等　□有■無</t>
    <rPh sb="0" eb="2">
      <t>ツキバラ</t>
    </rPh>
    <rPh sb="3" eb="5">
      <t>ネンバラ</t>
    </rPh>
    <rPh sb="7" eb="8">
      <t>ア</t>
    </rPh>
    <rPh sb="9" eb="10">
      <t>ナ</t>
    </rPh>
    <rPh sb="13" eb="14">
      <t>タ</t>
    </rPh>
    <rPh sb="14" eb="16">
      <t>ケイヒ</t>
    </rPh>
    <rPh sb="16" eb="17">
      <t>トウ</t>
    </rPh>
    <rPh sb="19" eb="20">
      <t>ア</t>
    </rPh>
    <rPh sb="21" eb="22">
      <t>ナ</t>
    </rPh>
    <phoneticPr fontId="1"/>
  </si>
  <si>
    <t>円</t>
    <rPh sb="0" eb="1">
      <t>エン</t>
    </rPh>
    <phoneticPr fontId="1"/>
  </si>
  <si>
    <t>沓水</t>
    <rPh sb="0" eb="1">
      <t>クツ</t>
    </rPh>
    <rPh sb="1" eb="2">
      <t>ミズ</t>
    </rPh>
    <phoneticPr fontId="1"/>
  </si>
  <si>
    <t>運行終了</t>
    <rPh sb="0" eb="2">
      <t>ウンコウ</t>
    </rPh>
    <rPh sb="2" eb="4">
      <t>シュウリョウ</t>
    </rPh>
    <phoneticPr fontId="1"/>
  </si>
  <si>
    <t>消費税率を記載して下さい（％）</t>
    <rPh sb="0" eb="4">
      <t>ショウヒゼイリツ</t>
    </rPh>
    <rPh sb="5" eb="7">
      <t>キサイ</t>
    </rPh>
    <rPh sb="9" eb="10">
      <t>クダ</t>
    </rPh>
    <phoneticPr fontId="1"/>
  </si>
  <si>
    <t>有1100</t>
    <rPh sb="0" eb="1">
      <t>ア</t>
    </rPh>
    <phoneticPr fontId="1"/>
  </si>
  <si>
    <t>高速・有料他</t>
    <rPh sb="0" eb="2">
      <t>コウソク</t>
    </rPh>
    <rPh sb="3" eb="5">
      <t>ユウリョウ</t>
    </rPh>
    <rPh sb="5" eb="6">
      <t>ホカ</t>
    </rPh>
    <phoneticPr fontId="1"/>
  </si>
  <si>
    <t>1.店頭又はホームページの「一般貸切旅客自動車運送事業標準運送約款」を理解しました。
2.店頭又はホームページの「特別保証規定」を理解しました。
3.当日キロ数や時間に変更があった場合は、追加費用を頂戴する場合がございます。
（渋滞や弊社に起因しない事由により到着時間や運行経路を変更により発生する費用は利用者負担とする）</t>
    <rPh sb="2" eb="4">
      <t>テントウ</t>
    </rPh>
    <rPh sb="4" eb="5">
      <t>マタ</t>
    </rPh>
    <rPh sb="14" eb="18">
      <t>イッパンカシキリ</t>
    </rPh>
    <rPh sb="18" eb="20">
      <t>リョカク</t>
    </rPh>
    <rPh sb="20" eb="23">
      <t>ジドウシャ</t>
    </rPh>
    <rPh sb="23" eb="33">
      <t>ウンソウジギョウヒョウジュンウンソウヤッカン</t>
    </rPh>
    <rPh sb="35" eb="37">
      <t>リカイ</t>
    </rPh>
    <rPh sb="45" eb="47">
      <t>テントウ</t>
    </rPh>
    <rPh sb="47" eb="48">
      <t>マタ</t>
    </rPh>
    <rPh sb="57" eb="61">
      <t>トクベツホショウ</t>
    </rPh>
    <rPh sb="61" eb="63">
      <t>キテイ</t>
    </rPh>
    <rPh sb="65" eb="67">
      <t>リカイ</t>
    </rPh>
    <rPh sb="114" eb="116">
      <t>ジュウタイ</t>
    </rPh>
    <rPh sb="117" eb="119">
      <t>ヘイシャ</t>
    </rPh>
    <rPh sb="120" eb="122">
      <t>キイン</t>
    </rPh>
    <rPh sb="125" eb="127">
      <t>ジユウ</t>
    </rPh>
    <rPh sb="130" eb="134">
      <t>トウチャクジカン</t>
    </rPh>
    <rPh sb="135" eb="139">
      <t>ウンコウケイロ</t>
    </rPh>
    <rPh sb="140" eb="142">
      <t>ヘンコウ</t>
    </rPh>
    <rPh sb="145" eb="147">
      <t>ハッセイ</t>
    </rPh>
    <rPh sb="149" eb="151">
      <t>ヒヨウ</t>
    </rPh>
    <rPh sb="152" eb="155">
      <t>リヨウシャ</t>
    </rPh>
    <rPh sb="155" eb="157">
      <t>フタン</t>
    </rPh>
    <phoneticPr fontId="1"/>
  </si>
  <si>
    <t>ひばり観光バス（株）　担当；　</t>
    <rPh sb="3" eb="5">
      <t>カンコウ</t>
    </rPh>
    <rPh sb="8" eb="9">
      <t>カブ</t>
    </rPh>
    <rPh sb="11" eb="13">
      <t>タントウ</t>
    </rPh>
    <phoneticPr fontId="1"/>
  </si>
  <si>
    <t>830 あ 150</t>
    <phoneticPr fontId="1"/>
  </si>
  <si>
    <t>車　　　番</t>
    <rPh sb="0" eb="1">
      <t>シャ</t>
    </rPh>
    <rPh sb="4" eb="5">
      <t>バン</t>
    </rPh>
    <phoneticPr fontId="85"/>
  </si>
  <si>
    <t>行　き　先</t>
    <rPh sb="0" eb="1">
      <t>ギョウ</t>
    </rPh>
    <rPh sb="4" eb="5">
      <t>サキ</t>
    </rPh>
    <phoneticPr fontId="85"/>
  </si>
  <si>
    <t>団　体　名</t>
    <rPh sb="0" eb="1">
      <t>ダン</t>
    </rPh>
    <rPh sb="2" eb="3">
      <t>カラダ</t>
    </rPh>
    <rPh sb="4" eb="5">
      <t>メイ</t>
    </rPh>
    <phoneticPr fontId="85"/>
  </si>
  <si>
    <t>運転者氏名</t>
    <rPh sb="0" eb="3">
      <t>ウンテンシャ</t>
    </rPh>
    <rPh sb="3" eb="5">
      <t>シメイ</t>
    </rPh>
    <phoneticPr fontId="85"/>
  </si>
  <si>
    <t>出庫予定時刻</t>
    <rPh sb="0" eb="2">
      <t>シュッコ</t>
    </rPh>
    <rPh sb="2" eb="4">
      <t>ヨテイ</t>
    </rPh>
    <rPh sb="4" eb="6">
      <t>ジコク</t>
    </rPh>
    <phoneticPr fontId="85"/>
  </si>
  <si>
    <t>点呼方法</t>
    <rPh sb="0" eb="2">
      <t>テンコ</t>
    </rPh>
    <rPh sb="2" eb="4">
      <t>ホウホウ</t>
    </rPh>
    <phoneticPr fontId="85"/>
  </si>
  <si>
    <t>面　　　・　　　電</t>
    <rPh sb="0" eb="1">
      <t>メン</t>
    </rPh>
    <rPh sb="8" eb="9">
      <t>デン</t>
    </rPh>
    <phoneticPr fontId="85"/>
  </si>
  <si>
    <t>点呼時刻</t>
    <rPh sb="0" eb="2">
      <t>テンコ</t>
    </rPh>
    <rPh sb="2" eb="4">
      <t>ジコク</t>
    </rPh>
    <phoneticPr fontId="85"/>
  </si>
  <si>
    <t>点呼実施者</t>
    <rPh sb="0" eb="2">
      <t>テンコ</t>
    </rPh>
    <rPh sb="2" eb="4">
      <t>ジッシ</t>
    </rPh>
    <rPh sb="4" eb="5">
      <t>シャ</t>
    </rPh>
    <phoneticPr fontId="85"/>
  </si>
  <si>
    <t>アルコール</t>
    <phoneticPr fontId="85"/>
  </si>
  <si>
    <t>使用の有無</t>
    <rPh sb="0" eb="2">
      <t>シヨウ</t>
    </rPh>
    <rPh sb="3" eb="5">
      <t>ウム</t>
    </rPh>
    <phoneticPr fontId="85"/>
  </si>
  <si>
    <t>検知器</t>
    <rPh sb="0" eb="3">
      <t>ケンチキ</t>
    </rPh>
    <phoneticPr fontId="85"/>
  </si>
  <si>
    <t>測定結果</t>
    <rPh sb="0" eb="2">
      <t>ソクテイ</t>
    </rPh>
    <rPh sb="2" eb="4">
      <t>ケッカ</t>
    </rPh>
    <phoneticPr fontId="85"/>
  </si>
  <si>
    <t>酒気帯び</t>
    <rPh sb="0" eb="3">
      <t>シュキオ</t>
    </rPh>
    <phoneticPr fontId="85"/>
  </si>
  <si>
    <t>健康状況</t>
    <rPh sb="0" eb="2">
      <t>ケンコウ</t>
    </rPh>
    <rPh sb="2" eb="4">
      <t>ジョウキョウ</t>
    </rPh>
    <phoneticPr fontId="85"/>
  </si>
  <si>
    <t>睡眠不足の状況</t>
    <rPh sb="0" eb="4">
      <t>スイミンブソク</t>
    </rPh>
    <rPh sb="5" eb="7">
      <t>ジョウキョウ</t>
    </rPh>
    <phoneticPr fontId="85"/>
  </si>
  <si>
    <t>乗務途中体調報告（500超）</t>
    <rPh sb="0" eb="2">
      <t>ジョウム</t>
    </rPh>
    <rPh sb="2" eb="4">
      <t>トチュウ</t>
    </rPh>
    <rPh sb="4" eb="6">
      <t>タイチョウ</t>
    </rPh>
    <rPh sb="6" eb="8">
      <t>ホウコク</t>
    </rPh>
    <rPh sb="12" eb="13">
      <t>チョウ</t>
    </rPh>
    <phoneticPr fontId="85"/>
  </si>
  <si>
    <t>血圧測定結果</t>
    <rPh sb="0" eb="2">
      <t>ケツアツ</t>
    </rPh>
    <rPh sb="2" eb="4">
      <t>ソクテイ</t>
    </rPh>
    <rPh sb="4" eb="6">
      <t>ケッカ</t>
    </rPh>
    <phoneticPr fontId="85"/>
  </si>
  <si>
    <t>服　　装</t>
    <rPh sb="0" eb="1">
      <t>フク</t>
    </rPh>
    <rPh sb="3" eb="4">
      <t>ソウ</t>
    </rPh>
    <phoneticPr fontId="85"/>
  </si>
  <si>
    <t>車両状況・運行前点検結果</t>
    <rPh sb="0" eb="2">
      <t>シャリョウ</t>
    </rPh>
    <rPh sb="2" eb="4">
      <t>ジョウキョウ</t>
    </rPh>
    <rPh sb="5" eb="7">
      <t>ウンコウ</t>
    </rPh>
    <rPh sb="7" eb="8">
      <t>マエ</t>
    </rPh>
    <rPh sb="8" eb="10">
      <t>テンケン</t>
    </rPh>
    <rPh sb="10" eb="12">
      <t>ケッカ</t>
    </rPh>
    <phoneticPr fontId="85"/>
  </si>
  <si>
    <t>免許証</t>
    <rPh sb="0" eb="3">
      <t>メンキョショウ</t>
    </rPh>
    <phoneticPr fontId="85"/>
  </si>
  <si>
    <t>運行指示書</t>
    <rPh sb="0" eb="2">
      <t>ウンコウ</t>
    </rPh>
    <rPh sb="2" eb="5">
      <t>シジショ</t>
    </rPh>
    <phoneticPr fontId="85"/>
  </si>
  <si>
    <t>携行アルコール検知器</t>
    <rPh sb="0" eb="2">
      <t>ケイコウ</t>
    </rPh>
    <rPh sb="7" eb="10">
      <t>ケンチキ</t>
    </rPh>
    <phoneticPr fontId="85"/>
  </si>
  <si>
    <t>車検証・保険証</t>
    <rPh sb="0" eb="3">
      <t>シャケンショウ</t>
    </rPh>
    <rPh sb="4" eb="6">
      <t>ホケン</t>
    </rPh>
    <rPh sb="6" eb="7">
      <t>ショウ</t>
    </rPh>
    <phoneticPr fontId="85"/>
  </si>
  <si>
    <t>応急工具・非常用信号用具</t>
    <rPh sb="0" eb="2">
      <t>オウキュウ</t>
    </rPh>
    <rPh sb="2" eb="4">
      <t>コウグ</t>
    </rPh>
    <rPh sb="5" eb="8">
      <t>ヒジョウヨウ</t>
    </rPh>
    <rPh sb="8" eb="10">
      <t>シンゴウ</t>
    </rPh>
    <rPh sb="10" eb="12">
      <t>ヨウグ</t>
    </rPh>
    <phoneticPr fontId="85"/>
  </si>
  <si>
    <t>指示事項</t>
    <rPh sb="0" eb="4">
      <t>シジジコウ</t>
    </rPh>
    <phoneticPr fontId="85"/>
  </si>
  <si>
    <t>帰着予定時刻</t>
    <rPh sb="0" eb="2">
      <t>キチャク</t>
    </rPh>
    <rPh sb="2" eb="4">
      <t>ヨテイ</t>
    </rPh>
    <rPh sb="4" eb="6">
      <t>ジコク</t>
    </rPh>
    <phoneticPr fontId="85"/>
  </si>
  <si>
    <t>車両状況</t>
    <rPh sb="0" eb="2">
      <t>シャリョウ</t>
    </rPh>
    <rPh sb="2" eb="4">
      <t>ジョウキョウ</t>
    </rPh>
    <phoneticPr fontId="85"/>
  </si>
  <si>
    <t>各種提出書類</t>
    <rPh sb="0" eb="2">
      <t>カクシュ</t>
    </rPh>
    <rPh sb="2" eb="4">
      <t>テイシュツ</t>
    </rPh>
    <rPh sb="4" eb="6">
      <t>ショルイ</t>
    </rPh>
    <phoneticPr fontId="85"/>
  </si>
  <si>
    <t>携行アルコール検知器回収</t>
    <rPh sb="0" eb="2">
      <t>ケイコウ</t>
    </rPh>
    <rPh sb="7" eb="10">
      <t>ケンチキ</t>
    </rPh>
    <rPh sb="10" eb="12">
      <t>カイシュウ</t>
    </rPh>
    <phoneticPr fontId="85"/>
  </si>
  <si>
    <t>事故・違反</t>
    <rPh sb="0" eb="2">
      <t>ジコ</t>
    </rPh>
    <rPh sb="3" eb="5">
      <t>イハン</t>
    </rPh>
    <phoneticPr fontId="85"/>
  </si>
  <si>
    <t>道路状況</t>
    <rPh sb="0" eb="2">
      <t>ドウロ</t>
    </rPh>
    <rPh sb="2" eb="4">
      <t>ジョウキョウ</t>
    </rPh>
    <phoneticPr fontId="85"/>
  </si>
  <si>
    <t>交代運転手への報告</t>
    <rPh sb="0" eb="2">
      <t>コウタイ</t>
    </rPh>
    <rPh sb="2" eb="5">
      <t>ウンテンシュ</t>
    </rPh>
    <rPh sb="7" eb="9">
      <t>ホウコク</t>
    </rPh>
    <phoneticPr fontId="85"/>
  </si>
  <si>
    <t>旅客の状況・遺失物・苦情</t>
    <rPh sb="0" eb="2">
      <t>リョカク</t>
    </rPh>
    <rPh sb="3" eb="5">
      <t>ジョウキョウ</t>
    </rPh>
    <rPh sb="6" eb="9">
      <t>イシツブツ</t>
    </rPh>
    <rPh sb="10" eb="12">
      <t>クジョウ</t>
    </rPh>
    <phoneticPr fontId="85"/>
  </si>
  <si>
    <t>基本</t>
    <rPh sb="0" eb="2">
      <t>キホン</t>
    </rPh>
    <phoneticPr fontId="1"/>
  </si>
  <si>
    <t>コピペ用</t>
    <rPh sb="3" eb="4">
      <t>ヨウ</t>
    </rPh>
    <phoneticPr fontId="1"/>
  </si>
  <si>
    <t>1泊（2日目）</t>
    <rPh sb="1" eb="2">
      <t>ハク</t>
    </rPh>
    <rPh sb="4" eb="6">
      <t>ニチメ</t>
    </rPh>
    <phoneticPr fontId="1"/>
  </si>
  <si>
    <t>（二日目）</t>
    <rPh sb="1" eb="4">
      <t>フツカメ</t>
    </rPh>
    <phoneticPr fontId="1"/>
  </si>
  <si>
    <t>2泊（3日目）</t>
    <rPh sb="1" eb="2">
      <t>ハク</t>
    </rPh>
    <rPh sb="4" eb="6">
      <t>ニチメ</t>
    </rPh>
    <phoneticPr fontId="1"/>
  </si>
  <si>
    <t>（三日目）</t>
    <rPh sb="1" eb="2">
      <t>サン</t>
    </rPh>
    <rPh sb="2" eb="3">
      <t>ニチ</t>
    </rPh>
    <rPh sb="3" eb="4">
      <t>メ</t>
    </rPh>
    <phoneticPr fontId="1"/>
  </si>
  <si>
    <t>全体の指示事項</t>
    <rPh sb="0" eb="2">
      <t>ゼンタイ</t>
    </rPh>
    <rPh sb="3" eb="7">
      <t>シジジコウ</t>
    </rPh>
    <phoneticPr fontId="85"/>
  </si>
  <si>
    <t>アルコール</t>
    <phoneticPr fontId="85"/>
  </si>
  <si>
    <t>点　呼　記　録　簿</t>
    <rPh sb="0" eb="1">
      <t>テン</t>
    </rPh>
    <rPh sb="2" eb="3">
      <t>コ</t>
    </rPh>
    <rPh sb="4" eb="5">
      <t>キ</t>
    </rPh>
    <rPh sb="6" eb="7">
      <t>ロク</t>
    </rPh>
    <rPh sb="8" eb="9">
      <t>ボ</t>
    </rPh>
    <phoneticPr fontId="85"/>
  </si>
  <si>
    <t>運行管理者</t>
    <rPh sb="0" eb="2">
      <t>ウンコウ</t>
    </rPh>
    <rPh sb="2" eb="5">
      <t>カンリシャ</t>
    </rPh>
    <phoneticPr fontId="85"/>
  </si>
  <si>
    <t>整備管理者</t>
    <rPh sb="0" eb="2">
      <t>セイビ</t>
    </rPh>
    <rPh sb="2" eb="5">
      <t>カンリシャ</t>
    </rPh>
    <phoneticPr fontId="85"/>
  </si>
  <si>
    <t>アルコール探知機チェック</t>
    <rPh sb="5" eb="8">
      <t>タンチキ</t>
    </rPh>
    <phoneticPr fontId="85"/>
  </si>
  <si>
    <t>社長</t>
    <rPh sb="0" eb="2">
      <t>シャチョウ</t>
    </rPh>
    <phoneticPr fontId="85"/>
  </si>
  <si>
    <t>空</t>
    <rPh sb="0" eb="1">
      <t>ソラ</t>
    </rPh>
    <phoneticPr fontId="1"/>
  </si>
  <si>
    <t>御旅行行程表</t>
  </si>
  <si>
    <t>コース名</t>
  </si>
  <si>
    <t>人 数</t>
    <phoneticPr fontId="1"/>
  </si>
  <si>
    <t>大/M</t>
    <rPh sb="0" eb="1">
      <t>オオ</t>
    </rPh>
    <phoneticPr fontId="1"/>
  </si>
  <si>
    <t>大/F</t>
    <rPh sb="0" eb="1">
      <t>オオ</t>
    </rPh>
    <phoneticPr fontId="1"/>
  </si>
  <si>
    <t>小</t>
    <rPh sb="0" eb="1">
      <t>ショウ</t>
    </rPh>
    <phoneticPr fontId="1"/>
  </si>
  <si>
    <t>幼</t>
    <rPh sb="0" eb="1">
      <t>ヨウ</t>
    </rPh>
    <phoneticPr fontId="1"/>
  </si>
  <si>
    <t xml:space="preserve"> 合計 </t>
    <phoneticPr fontId="1"/>
  </si>
  <si>
    <t>月日</t>
    <rPh sb="0" eb="2">
      <t>ツキヒ</t>
    </rPh>
    <phoneticPr fontId="1"/>
  </si>
  <si>
    <t>宿泊・食事</t>
    <phoneticPr fontId="1"/>
  </si>
  <si>
    <t>出発</t>
  </si>
  <si>
    <t/>
  </si>
  <si>
    <t>集合地出発</t>
    <rPh sb="0" eb="2">
      <t>シュウゴウ</t>
    </rPh>
    <rPh sb="2" eb="3">
      <t>チ</t>
    </rPh>
    <rPh sb="3" eb="5">
      <t>シュッパツ</t>
    </rPh>
    <phoneticPr fontId="1"/>
  </si>
  <si>
    <t>備　考</t>
    <rPh sb="0" eb="1">
      <t>ビ</t>
    </rPh>
    <rPh sb="2" eb="3">
      <t>コウ</t>
    </rPh>
    <phoneticPr fontId="1"/>
  </si>
  <si>
    <t>上記各到着・所要時間は、道路状況や進行状況等により変更される場合があります。
写真・イラスト等は実際と異なる場合がございます。時間・経路変更によりバス料金が
変更される場合があります。【客席シートベルト着用にご協力下さい】</t>
  </si>
  <si>
    <t>様</t>
    <rPh sb="0" eb="1">
      <t>サマ</t>
    </rPh>
    <phoneticPr fontId="1"/>
  </si>
  <si>
    <t>旅行タイトル</t>
    <rPh sb="0" eb="2">
      <t>リョコウ</t>
    </rPh>
    <phoneticPr fontId="1"/>
  </si>
  <si>
    <t>A</t>
    <phoneticPr fontId="1"/>
  </si>
  <si>
    <t>同じお客様で２～３種類作成するときは、ABCと分けてください。</t>
    <rPh sb="0" eb="1">
      <t>オナ</t>
    </rPh>
    <rPh sb="3" eb="5">
      <t>キャクサマ</t>
    </rPh>
    <rPh sb="9" eb="11">
      <t>シュルイ</t>
    </rPh>
    <rPh sb="11" eb="13">
      <t>サクセイ</t>
    </rPh>
    <rPh sb="23" eb="24">
      <t>ワ</t>
    </rPh>
    <phoneticPr fontId="1"/>
  </si>
  <si>
    <t>TEL：</t>
    <phoneticPr fontId="1"/>
  </si>
  <si>
    <t>FAX：</t>
    <phoneticPr fontId="1"/>
  </si>
  <si>
    <t>幹事名</t>
    <rPh sb="0" eb="2">
      <t>カンジ</t>
    </rPh>
    <rPh sb="2" eb="3">
      <t>メイ</t>
    </rPh>
    <phoneticPr fontId="1"/>
  </si>
  <si>
    <t>日帰り</t>
    <rPh sb="0" eb="2">
      <t>ヒガエ</t>
    </rPh>
    <phoneticPr fontId="1"/>
  </si>
  <si>
    <t>一泊</t>
    <rPh sb="0" eb="2">
      <t>イッパク</t>
    </rPh>
    <phoneticPr fontId="1"/>
  </si>
  <si>
    <t>二泊</t>
    <rPh sb="0" eb="2">
      <t>ニハク</t>
    </rPh>
    <phoneticPr fontId="1"/>
  </si>
  <si>
    <t>コース枝番号</t>
    <rPh sb="3" eb="4">
      <t>エダ</t>
    </rPh>
    <rPh sb="4" eb="6">
      <t>バンゴウ</t>
    </rPh>
    <phoneticPr fontId="1"/>
  </si>
  <si>
    <t>簡易比較表</t>
    <rPh sb="0" eb="2">
      <t>カンイ</t>
    </rPh>
    <rPh sb="2" eb="5">
      <t>ヒカクヒョウ</t>
    </rPh>
    <phoneticPr fontId="1"/>
  </si>
  <si>
    <t>御 見 積 書</t>
  </si>
  <si>
    <t>期　間</t>
    <rPh sb="0" eb="1">
      <t>キ</t>
    </rPh>
    <rPh sb="2" eb="3">
      <t>アイダ</t>
    </rPh>
    <phoneticPr fontId="1"/>
  </si>
  <si>
    <t>交通費項目</t>
    <rPh sb="0" eb="3">
      <t>コウツウヒ</t>
    </rPh>
    <rPh sb="3" eb="5">
      <t>コウモク</t>
    </rPh>
    <phoneticPr fontId="1"/>
  </si>
  <si>
    <t>単 価</t>
    <rPh sb="0" eb="1">
      <t>タン</t>
    </rPh>
    <rPh sb="2" eb="3">
      <t>アタイ</t>
    </rPh>
    <phoneticPr fontId="1"/>
  </si>
  <si>
    <t>数量</t>
    <rPh sb="0" eb="1">
      <t>カズ</t>
    </rPh>
    <rPh sb="1" eb="2">
      <t>リョウ</t>
    </rPh>
    <phoneticPr fontId="1"/>
  </si>
  <si>
    <t>金 額</t>
    <rPh sb="0" eb="1">
      <t>キン</t>
    </rPh>
    <rPh sb="2" eb="3">
      <t>ガク</t>
    </rPh>
    <phoneticPr fontId="1"/>
  </si>
  <si>
    <t>備 考</t>
    <rPh sb="0" eb="1">
      <t>ソナエ</t>
    </rPh>
    <rPh sb="2" eb="3">
      <t>コウ</t>
    </rPh>
    <phoneticPr fontId="1"/>
  </si>
  <si>
    <t>施設名</t>
    <rPh sb="0" eb="2">
      <t>シセツ</t>
    </rPh>
    <rPh sb="2" eb="3">
      <t>メイ</t>
    </rPh>
    <phoneticPr fontId="1"/>
  </si>
  <si>
    <t>数 量</t>
    <rPh sb="0" eb="1">
      <t>カズ</t>
    </rPh>
    <rPh sb="2" eb="3">
      <t>リョウ</t>
    </rPh>
    <phoneticPr fontId="1"/>
  </si>
  <si>
    <t>貸切バス代（マイクロ)</t>
    <phoneticPr fontId="1"/>
  </si>
  <si>
    <t>消費税</t>
  </si>
  <si>
    <t xml:space="preserve"> </t>
    <phoneticPr fontId="1"/>
  </si>
  <si>
    <t xml:space="preserve">          〃          </t>
  </si>
  <si>
    <t>消費税</t>
    <phoneticPr fontId="1"/>
  </si>
  <si>
    <t>長浜IC-武生IC 他</t>
  </si>
  <si>
    <t>有料道路費用</t>
    <rPh sb="0" eb="4">
      <t>ユウリョウドウロ</t>
    </rPh>
    <rPh sb="4" eb="6">
      <t>ヒヨウ</t>
    </rPh>
    <phoneticPr fontId="1"/>
  </si>
  <si>
    <t>旅行災害保険【任意】</t>
  </si>
  <si>
    <t>ご不要の際は係員まで</t>
  </si>
  <si>
    <t>旅行取扱料金</t>
  </si>
  <si>
    <t>企画作成手配代行等</t>
  </si>
  <si>
    <t>交通費</t>
  </si>
  <si>
    <t>お一人様</t>
  </si>
  <si>
    <t>合計</t>
  </si>
  <si>
    <t>宿泊・施設名</t>
    <phoneticPr fontId="1"/>
  </si>
  <si>
    <t>★駐車場費用</t>
    <rPh sb="1" eb="4">
      <t>チュウシャジョウ</t>
    </rPh>
    <rPh sb="4" eb="6">
      <t>ヒヨウ</t>
    </rPh>
    <phoneticPr fontId="1"/>
  </si>
  <si>
    <t>★当日精算/実費</t>
    <rPh sb="1" eb="3">
      <t>トウジツ</t>
    </rPh>
    <rPh sb="3" eb="5">
      <t>セイサン</t>
    </rPh>
    <rPh sb="6" eb="8">
      <t>ジッピ</t>
    </rPh>
    <phoneticPr fontId="1"/>
  </si>
  <si>
    <t>宿泊費</t>
  </si>
  <si>
    <t>&lt;備考&gt;</t>
    <rPh sb="1" eb="3">
      <t>ビコウ</t>
    </rPh>
    <phoneticPr fontId="1"/>
  </si>
  <si>
    <t>最終人員は二日前(但し特殊ｸｰﾎﾟﾝ･ﾁｹｯﾄ等は担当員の指定日時)でお願いします</t>
  </si>
  <si>
    <t>ご旅行代金合計</t>
    <rPh sb="1" eb="3">
      <t>リョコウ</t>
    </rPh>
    <rPh sb="3" eb="5">
      <t>ダイキン</t>
    </rPh>
    <rPh sb="5" eb="7">
      <t>ゴウケイ</t>
    </rPh>
    <phoneticPr fontId="1"/>
  </si>
  <si>
    <t>総合計</t>
  </si>
  <si>
    <t>★印が付いている商品は現地にてお支払お願いします。通行、駐車料金は、利用方法によ</t>
  </si>
  <si>
    <t>り異なる場合があります。終了時間によりバス代が変更される場合があります</t>
  </si>
  <si>
    <t>コース作成担当者：</t>
    <rPh sb="3" eb="5">
      <t>サクセイ</t>
    </rPh>
    <rPh sb="5" eb="8">
      <t>タントウシャ</t>
    </rPh>
    <phoneticPr fontId="1"/>
  </si>
  <si>
    <t>滋賀県知事登録旅行業　第2-120号</t>
    <rPh sb="0" eb="5">
      <t>シガケンチジ</t>
    </rPh>
    <rPh sb="5" eb="7">
      <t>トウロク</t>
    </rPh>
    <rPh sb="7" eb="10">
      <t>リョコウギョウ</t>
    </rPh>
    <rPh sb="11" eb="12">
      <t>ダイ</t>
    </rPh>
    <rPh sb="17" eb="18">
      <t>ゴウ</t>
    </rPh>
    <phoneticPr fontId="1"/>
  </si>
  <si>
    <t>ひばり観光バス株式会社</t>
    <rPh sb="3" eb="5">
      <t>カンコウ</t>
    </rPh>
    <rPh sb="7" eb="11">
      <t>カブシキガイシャ</t>
    </rPh>
    <phoneticPr fontId="1"/>
  </si>
  <si>
    <t>526-0018　滋賀県長浜市森町426-1</t>
    <phoneticPr fontId="1"/>
  </si>
  <si>
    <r>
      <t>TEL:0749</t>
    </r>
    <r>
      <rPr>
        <sz val="11"/>
        <color theme="1"/>
        <rFont val="ＭＳ Ｐゴシック"/>
        <family val="3"/>
        <charset val="128"/>
      </rPr>
      <t>（</t>
    </r>
    <r>
      <rPr>
        <sz val="11"/>
        <color theme="1"/>
        <rFont val="ＭＳ Ｐゴシック"/>
        <family val="2"/>
        <charset val="128"/>
      </rPr>
      <t>62</t>
    </r>
    <r>
      <rPr>
        <sz val="11"/>
        <color theme="1"/>
        <rFont val="ＭＳ Ｐゴシック"/>
        <family val="3"/>
        <charset val="128"/>
      </rPr>
      <t>）</t>
    </r>
    <r>
      <rPr>
        <sz val="11"/>
        <color theme="1"/>
        <rFont val="ＭＳ Ｐゴシック"/>
        <family val="2"/>
        <charset val="128"/>
      </rPr>
      <t>7111</t>
    </r>
    <phoneticPr fontId="1"/>
  </si>
  <si>
    <t>FAX:0749(62)3113　✉info@hibarikk.com</t>
    <phoneticPr fontId="1"/>
  </si>
  <si>
    <t>担当者：</t>
    <rPh sb="0" eb="3">
      <t>タントウシャ</t>
    </rPh>
    <phoneticPr fontId="1"/>
  </si>
  <si>
    <t>訂正　手直し　回数</t>
    <rPh sb="0" eb="2">
      <t>テイセイ</t>
    </rPh>
    <rPh sb="3" eb="5">
      <t>テナオ</t>
    </rPh>
    <rPh sb="7" eb="9">
      <t>カイスウ</t>
    </rPh>
    <phoneticPr fontId="1"/>
  </si>
  <si>
    <t>帰着地</t>
    <rPh sb="0" eb="3">
      <t>キチャクチ</t>
    </rPh>
    <phoneticPr fontId="1"/>
  </si>
  <si>
    <t>帰着地</t>
    <rPh sb="0" eb="3">
      <t>キチャクチ</t>
    </rPh>
    <phoneticPr fontId="1"/>
  </si>
  <si>
    <t>ホテル発</t>
    <rPh sb="3" eb="4">
      <t>ハツ</t>
    </rPh>
    <phoneticPr fontId="1"/>
  </si>
  <si>
    <t>諸費用・その他</t>
    <phoneticPr fontId="1"/>
  </si>
  <si>
    <t>諸費用・その他項目</t>
    <rPh sb="0" eb="1">
      <t>ショ</t>
    </rPh>
    <rPh sb="1" eb="3">
      <t>ヒヨウ</t>
    </rPh>
    <rPh sb="6" eb="7">
      <t>タ</t>
    </rPh>
    <rPh sb="7" eb="9">
      <t>コウモク</t>
    </rPh>
    <phoneticPr fontId="1"/>
  </si>
  <si>
    <t>昼食・拝観非等</t>
    <rPh sb="0" eb="2">
      <t>チュウショク</t>
    </rPh>
    <rPh sb="3" eb="5">
      <t>ハイカン</t>
    </rPh>
    <rPh sb="5" eb="6">
      <t>ヒ</t>
    </rPh>
    <rPh sb="6" eb="7">
      <t>トウ</t>
    </rPh>
    <phoneticPr fontId="1"/>
  </si>
  <si>
    <t>大型バス</t>
    <rPh sb="0" eb="2">
      <t>オオガタ</t>
    </rPh>
    <phoneticPr fontId="1"/>
  </si>
  <si>
    <t>キロ</t>
    <phoneticPr fontId="1"/>
  </si>
  <si>
    <t>中型バス</t>
    <rPh sb="0" eb="2">
      <t>チュウガタ</t>
    </rPh>
    <phoneticPr fontId="1"/>
  </si>
  <si>
    <t>小型バス</t>
    <rPh sb="0" eb="2">
      <t>コガタ</t>
    </rPh>
    <phoneticPr fontId="1"/>
  </si>
  <si>
    <t>■手入力で計算したい場合は、下記をご利用下さい</t>
    <rPh sb="1" eb="4">
      <t>テニュウリョク</t>
    </rPh>
    <rPh sb="5" eb="7">
      <t>ケイサン</t>
    </rPh>
    <rPh sb="10" eb="12">
      <t>バアイ</t>
    </rPh>
    <rPh sb="14" eb="16">
      <t>カキ</t>
    </rPh>
    <rPh sb="18" eb="20">
      <t>リヨウ</t>
    </rPh>
    <rPh sb="20" eb="21">
      <t>クダ</t>
    </rPh>
    <phoneticPr fontId="1"/>
  </si>
  <si>
    <t>帰庫時間</t>
    <rPh sb="0" eb="2">
      <t>キコ</t>
    </rPh>
    <rPh sb="2" eb="4">
      <t>ジカン</t>
    </rPh>
    <phoneticPr fontId="1"/>
  </si>
  <si>
    <t>運行時間</t>
    <rPh sb="0" eb="4">
      <t>ウンコウジカン</t>
    </rPh>
    <phoneticPr fontId="1"/>
  </si>
  <si>
    <t>点呼加算</t>
    <rPh sb="0" eb="2">
      <t>テンコ</t>
    </rPh>
    <rPh sb="2" eb="4">
      <t>カサン</t>
    </rPh>
    <phoneticPr fontId="1"/>
  </si>
  <si>
    <t>29分切捨</t>
    <rPh sb="2" eb="3">
      <t>フン</t>
    </rPh>
    <rPh sb="3" eb="5">
      <t>キリス</t>
    </rPh>
    <phoneticPr fontId="1"/>
  </si>
  <si>
    <t>時間計算</t>
    <rPh sb="0" eb="2">
      <t>ジカン</t>
    </rPh>
    <rPh sb="2" eb="4">
      <t>ケイサン</t>
    </rPh>
    <phoneticPr fontId="1"/>
  </si>
  <si>
    <t>車庫から車庫までのkm</t>
    <rPh sb="0" eb="2">
      <t>シャコ</t>
    </rPh>
    <rPh sb="4" eb="6">
      <t>シャコ</t>
    </rPh>
    <phoneticPr fontId="1"/>
  </si>
  <si>
    <t>ｋｍ</t>
    <phoneticPr fontId="1"/>
  </si>
  <si>
    <t>下限【税別】</t>
    <rPh sb="0" eb="2">
      <t>カゲン</t>
    </rPh>
    <rPh sb="3" eb="5">
      <t>ゼイベツ</t>
    </rPh>
    <phoneticPr fontId="1"/>
  </si>
  <si>
    <t>上限【税別】</t>
    <rPh sb="0" eb="2">
      <t>ジョウゲン</t>
    </rPh>
    <rPh sb="3" eb="5">
      <t>ゼイベツ</t>
    </rPh>
    <phoneticPr fontId="1"/>
  </si>
  <si>
    <t>税別</t>
    <rPh sb="0" eb="2">
      <t>ゼイベツ</t>
    </rPh>
    <phoneticPr fontId="1"/>
  </si>
  <si>
    <t>-</t>
    <phoneticPr fontId="1"/>
  </si>
  <si>
    <t>シティホール</t>
    <phoneticPr fontId="1"/>
  </si>
  <si>
    <t>0749-64-4194</t>
    <phoneticPr fontId="1"/>
  </si>
  <si>
    <t>526-0065</t>
    <phoneticPr fontId="1"/>
  </si>
  <si>
    <t>8-80</t>
    <phoneticPr fontId="1"/>
  </si>
  <si>
    <t>0749-64-4444</t>
    <phoneticPr fontId="1"/>
  </si>
  <si>
    <t>乗務員宿泊費</t>
    <rPh sb="0" eb="6">
      <t>ジョウムイ</t>
    </rPh>
    <phoneticPr fontId="1"/>
  </si>
  <si>
    <t>ワンマン</t>
    <phoneticPr fontId="1"/>
  </si>
  <si>
    <t>230 あ 130</t>
  </si>
  <si>
    <t>230 あ 120</t>
  </si>
  <si>
    <t>230 あ 110</t>
    <phoneticPr fontId="1"/>
  </si>
  <si>
    <t>230 あ 10</t>
    <phoneticPr fontId="1"/>
  </si>
  <si>
    <t>不明</t>
    <rPh sb="0" eb="2">
      <t>フメイ</t>
    </rPh>
    <phoneticPr fontId="1"/>
  </si>
  <si>
    <t>右記参照</t>
    <rPh sb="0" eb="2">
      <t>ウキ</t>
    </rPh>
    <rPh sb="2" eb="4">
      <t>サンショウ</t>
    </rPh>
    <phoneticPr fontId="1"/>
  </si>
  <si>
    <t>適用</t>
    <rPh sb="0" eb="2">
      <t>テキヨウ</t>
    </rPh>
    <phoneticPr fontId="1"/>
  </si>
  <si>
    <t>☓</t>
    <phoneticPr fontId="1"/>
  </si>
  <si>
    <t>おしゃれな団体名を・・どうぞ！</t>
    <rPh sb="5" eb="8">
      <t>ダンタイメイ</t>
    </rPh>
    <phoneticPr fontId="1"/>
  </si>
  <si>
    <t>ホテル駐車場/ひばり観光バス入庫</t>
    <rPh sb="3" eb="6">
      <t>チュウシャジョウ</t>
    </rPh>
    <rPh sb="10" eb="12">
      <t>カンコウ</t>
    </rPh>
    <rPh sb="14" eb="16">
      <t>ニュウコ</t>
    </rPh>
    <phoneticPr fontId="1"/>
  </si>
  <si>
    <t>ひばり観光バス　入庫</t>
    <rPh sb="3" eb="5">
      <t>カンコウ</t>
    </rPh>
    <rPh sb="8" eb="10">
      <t>ニュウコ</t>
    </rPh>
    <phoneticPr fontId="1"/>
  </si>
  <si>
    <t>貸切バス（小型区分）</t>
    <rPh sb="0" eb="2">
      <t>カシキリ</t>
    </rPh>
    <rPh sb="5" eb="7">
      <t>コガタ</t>
    </rPh>
    <rPh sb="7" eb="9">
      <t>クブン</t>
    </rPh>
    <phoneticPr fontId="1"/>
  </si>
  <si>
    <t>100-</t>
    <phoneticPr fontId="1"/>
  </si>
  <si>
    <t>航空券等個札手配費用</t>
    <rPh sb="0" eb="3">
      <t>コウクウケン</t>
    </rPh>
    <rPh sb="3" eb="4">
      <t>トウ</t>
    </rPh>
    <rPh sb="4" eb="6">
      <t>コサツ</t>
    </rPh>
    <rPh sb="6" eb="8">
      <t>テハイ</t>
    </rPh>
    <rPh sb="8" eb="10">
      <t>ヒヨウ</t>
    </rPh>
    <phoneticPr fontId="1"/>
  </si>
  <si>
    <t>添乗員経費</t>
    <rPh sb="0" eb="3">
      <t>テンジョウイン</t>
    </rPh>
    <rPh sb="3" eb="5">
      <t>ケイヒ</t>
    </rPh>
    <phoneticPr fontId="1"/>
  </si>
  <si>
    <t>乗務員宿泊経費</t>
    <rPh sb="0" eb="3">
      <t>ジョウムイン</t>
    </rPh>
    <rPh sb="3" eb="5">
      <t>シュクハク</t>
    </rPh>
    <rPh sb="5" eb="7">
      <t>ケイヒ</t>
    </rPh>
    <phoneticPr fontId="1"/>
  </si>
  <si>
    <t>ガイド宿泊経費</t>
    <rPh sb="3" eb="5">
      <t>シュクハク</t>
    </rPh>
    <rPh sb="5" eb="7">
      <t>ケイヒ</t>
    </rPh>
    <phoneticPr fontId="1"/>
  </si>
  <si>
    <t>添乗員宿泊経費</t>
    <rPh sb="0" eb="3">
      <t>テンジョウイン</t>
    </rPh>
    <rPh sb="3" eb="5">
      <t>シュクハク</t>
    </rPh>
    <rPh sb="5" eb="7">
      <t>ケイヒ</t>
    </rPh>
    <phoneticPr fontId="1"/>
  </si>
  <si>
    <t>乗務員夕/朝食経費</t>
    <rPh sb="0" eb="3">
      <t>ジョウムイン</t>
    </rPh>
    <rPh sb="3" eb="4">
      <t>ユウ</t>
    </rPh>
    <rPh sb="5" eb="7">
      <t>チョウショク</t>
    </rPh>
    <rPh sb="7" eb="9">
      <t>ケイヒ</t>
    </rPh>
    <phoneticPr fontId="1"/>
  </si>
  <si>
    <t>ガイド費用</t>
    <rPh sb="3" eb="5">
      <t>ヒヨウ</t>
    </rPh>
    <phoneticPr fontId="1"/>
  </si>
  <si>
    <t>ここを消すと施設名も消える</t>
    <rPh sb="3" eb="4">
      <t>ケ</t>
    </rPh>
    <rPh sb="6" eb="9">
      <t>シセツメイ</t>
    </rPh>
    <rPh sb="10" eb="11">
      <t>キ</t>
    </rPh>
    <phoneticPr fontId="1"/>
  </si>
  <si>
    <t>拝観料/昼食費/宿泊費用</t>
    <rPh sb="0" eb="3">
      <t>ハイカンリョウ</t>
    </rPh>
    <rPh sb="4" eb="6">
      <t>チュウショク</t>
    </rPh>
    <rPh sb="8" eb="10">
      <t>シュクハク</t>
    </rPh>
    <rPh sb="10" eb="12">
      <t>ヒヨウ</t>
    </rPh>
    <phoneticPr fontId="1"/>
  </si>
  <si>
    <t>　　　コース</t>
    <phoneticPr fontId="1"/>
  </si>
  <si>
    <t>山崎識</t>
    <rPh sb="0" eb="2">
      <t>ヤマザキ</t>
    </rPh>
    <rPh sb="2" eb="3">
      <t>シキ</t>
    </rPh>
    <phoneticPr fontId="1"/>
  </si>
  <si>
    <t>寺田文生</t>
    <rPh sb="0" eb="2">
      <t>テラダ</t>
    </rPh>
    <rPh sb="2" eb="4">
      <t>フミオ</t>
    </rPh>
    <phoneticPr fontId="1"/>
  </si>
  <si>
    <t>伊藤弘司</t>
    <rPh sb="0" eb="2">
      <t>イトウ</t>
    </rPh>
    <rPh sb="2" eb="4">
      <t>ヒロシ</t>
    </rPh>
    <phoneticPr fontId="1"/>
  </si>
  <si>
    <t>中谷敏雄</t>
    <rPh sb="0" eb="2">
      <t>ナカタニ</t>
    </rPh>
    <rPh sb="2" eb="3">
      <t>ビン</t>
    </rPh>
    <rPh sb="3" eb="4">
      <t>ユウ</t>
    </rPh>
    <phoneticPr fontId="1"/>
  </si>
  <si>
    <t>傭車</t>
    <rPh sb="0" eb="2">
      <t>ヨウシャ</t>
    </rPh>
    <phoneticPr fontId="1"/>
  </si>
  <si>
    <t>リフト</t>
    <phoneticPr fontId="1"/>
  </si>
  <si>
    <t>マイクロ</t>
    <phoneticPr fontId="1"/>
  </si>
  <si>
    <t>ちぃばす</t>
    <phoneticPr fontId="1"/>
  </si>
  <si>
    <t>ちぃばす</t>
    <phoneticPr fontId="1"/>
  </si>
  <si>
    <t>近江鉄道</t>
    <rPh sb="0" eb="4">
      <t>オウミテツドウ</t>
    </rPh>
    <phoneticPr fontId="1"/>
  </si>
  <si>
    <t>滋賀観光</t>
    <rPh sb="0" eb="4">
      <t>シガカンコウ</t>
    </rPh>
    <phoneticPr fontId="1"/>
  </si>
  <si>
    <t>滋賀中央</t>
    <rPh sb="0" eb="2">
      <t>シガ</t>
    </rPh>
    <rPh sb="2" eb="4">
      <t>チュウオウ</t>
    </rPh>
    <phoneticPr fontId="1"/>
  </si>
  <si>
    <t>彦根観光</t>
    <rPh sb="0" eb="2">
      <t>ヒコネ</t>
    </rPh>
    <rPh sb="2" eb="4">
      <t>カンコウ</t>
    </rPh>
    <phoneticPr fontId="1"/>
  </si>
  <si>
    <t>余呉バス</t>
    <rPh sb="0" eb="2">
      <t>ヨゴ</t>
    </rPh>
    <phoneticPr fontId="1"/>
  </si>
  <si>
    <t>藤原観光</t>
    <rPh sb="0" eb="2">
      <t>フジワラ</t>
    </rPh>
    <rPh sb="2" eb="4">
      <t>カンコウ</t>
    </rPh>
    <phoneticPr fontId="1"/>
  </si>
  <si>
    <t>中田観光</t>
    <rPh sb="0" eb="2">
      <t>ナカタ</t>
    </rPh>
    <rPh sb="2" eb="4">
      <t>カンコウ</t>
    </rPh>
    <phoneticPr fontId="1"/>
  </si>
  <si>
    <t>びわこ観光</t>
    <rPh sb="3" eb="5">
      <t>カンコウ</t>
    </rPh>
    <phoneticPr fontId="1"/>
  </si>
  <si>
    <t>甲信観光</t>
    <rPh sb="0" eb="2">
      <t>コウシン</t>
    </rPh>
    <rPh sb="2" eb="4">
      <t>カンコウ</t>
    </rPh>
    <phoneticPr fontId="1"/>
  </si>
  <si>
    <t>その他</t>
    <rPh sb="2" eb="3">
      <t>タ</t>
    </rPh>
    <phoneticPr fontId="1"/>
  </si>
  <si>
    <t>ノーマル</t>
  </si>
  <si>
    <t>ワンマン</t>
    <phoneticPr fontId="1"/>
  </si>
  <si>
    <t>ワコー</t>
    <phoneticPr fontId="1"/>
  </si>
  <si>
    <t>エイタク</t>
    <phoneticPr fontId="1"/>
  </si>
  <si>
    <t>総走行キロ（実車※傭車が増えるので変更しました）</t>
    <rPh sb="0" eb="1">
      <t>ソウ</t>
    </rPh>
    <rPh sb="1" eb="3">
      <t>ソウコウ</t>
    </rPh>
    <rPh sb="6" eb="7">
      <t>ジツ</t>
    </rPh>
    <rPh sb="9" eb="11">
      <t>ヨウシャ</t>
    </rPh>
    <rPh sb="12" eb="13">
      <t>フ</t>
    </rPh>
    <rPh sb="17" eb="19">
      <t>ヘンコウ</t>
    </rPh>
    <phoneticPr fontId="1"/>
  </si>
  <si>
    <t>※車庫間の距離を加算して、下一桁は、切り上げて入力して下さい</t>
    <rPh sb="1" eb="3">
      <t>シャコ</t>
    </rPh>
    <rPh sb="3" eb="4">
      <t>カン</t>
    </rPh>
    <rPh sb="5" eb="7">
      <t>キョリ</t>
    </rPh>
    <rPh sb="8" eb="10">
      <t>カサン</t>
    </rPh>
    <rPh sb="13" eb="16">
      <t>シモヒトケタ</t>
    </rPh>
    <rPh sb="18" eb="19">
      <t>キ</t>
    </rPh>
    <rPh sb="20" eb="21">
      <t>ア</t>
    </rPh>
    <rPh sb="23" eb="25">
      <t>ニュウリョク</t>
    </rPh>
    <rPh sb="27" eb="28">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</si>
</sst>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42" formatCode="_ &quot;¥&quot;* #,##0_ ;_ &quot;¥&quot;* \-#,##0_ ;_ &quot;¥&quot;* &quot;-&quot;_ ;_ @_ "/>
    <numFmt numFmtId="176" formatCode="[$-F400]h:mm:ss\ AM/PM"/>
    <numFmt numFmtId="177" formatCode="h:mm;@"/>
    <numFmt numFmtId="178" formatCode="yyyy&quot;年&quot;m&quot;月&quot;d&quot;日&quot;\(aaaa\)"/>
    <numFmt numFmtId="179" formatCode="[h]:mm"/>
    <numFmt numFmtId="180" formatCode="0_ "/>
    <numFmt numFmtId="181" formatCode="0000000000"/>
    <numFmt numFmtId="182" formatCode="&quot;¥&quot;#,##0_);[Red]\(&quot;¥&quot;#,##0\)"/>
    <numFmt numFmtId="183" formatCode="0_);[Red]\(0\)"/>
    <numFmt numFmtId="184" formatCode="yyyy&quot;年&quot;m&quot;月&quot;d&quot;日&quot;\(aaa\)"/>
    <numFmt numFmtId="185" formatCode="m&quot;月&quot;d&quot;日&quot;;@"/>
    <numFmt numFmtId="186" formatCode="m&quot;月&quot;d&quot;日&quot;\(aaaa\)"/>
    <numFmt numFmtId="187" formatCode="[$-F800]dddd\,\ mmmm\ dd\,\ yyyy"/>
    <numFmt numFmtId="188" formatCode="m&quot;月&quot;d&quot;日&quot;\(aaa\)"/>
  </numFmts>
  <fonts count="127">
    <font>
      <sz val="11"/>
      <color theme="1"/>
      <name val="ＭＳ Ｐゴシック"/>
      <family val="3"/>
      <charset val="128"/>
    </font>
    <font>
      <sz val="6"/>
      <name val="ＭＳ Ｐゴシック"/>
      <family val="3"/>
      <charset val="128"/>
    </font>
    <font>
      <b/>
      <sz val="11"/>
      <color theme="1"/>
      <name val="ＭＳ Ｐゴシック"/>
      <family val="3"/>
      <charset val="128"/>
    </font>
    <font>
      <sz val="8"/>
      <color theme="1"/>
      <name val="ＭＳ Ｐゴシック"/>
      <family val="3"/>
      <charset val="128"/>
    </font>
    <font>
      <sz val="6"/>
      <color theme="1"/>
      <name val="ＭＳ Ｐゴシック"/>
      <family val="3"/>
      <charset val="128"/>
    </font>
    <font>
      <sz val="10"/>
      <color theme="1"/>
      <name val="ＭＳ Ｐゴシック"/>
      <family val="3"/>
      <charset val="128"/>
    </font>
    <font>
      <sz val="9"/>
      <color theme="1"/>
      <name val="ＭＳ Ｐゴシック"/>
      <family val="3"/>
      <charset val="128"/>
    </font>
    <font>
      <b/>
      <sz val="10"/>
      <color theme="1"/>
      <name val="ＭＳ Ｐゴシック"/>
      <family val="3"/>
      <charset val="128"/>
    </font>
    <font>
      <b/>
      <sz val="14"/>
      <color theme="1"/>
      <name val="ＭＳ Ｐゴシック"/>
      <family val="3"/>
      <charset val="128"/>
    </font>
    <font>
      <b/>
      <sz val="12"/>
      <color theme="1"/>
      <name val="ＭＳ Ｐゴシック"/>
      <family val="3"/>
      <charset val="128"/>
    </font>
    <font>
      <sz val="14"/>
      <color theme="1"/>
      <name val="ＭＳ Ｐゴシック"/>
      <family val="3"/>
      <charset val="128"/>
    </font>
    <font>
      <b/>
      <sz val="9"/>
      <color theme="1"/>
      <name val="ＭＳ Ｐゴシック"/>
      <family val="3"/>
      <charset val="128"/>
    </font>
    <font>
      <sz val="11"/>
      <color theme="1"/>
      <name val="ＭＳ Ｐゴシック"/>
      <family val="3"/>
      <charset val="128"/>
    </font>
    <font>
      <sz val="10"/>
      <name val="ＭＳ Ｐゴシック"/>
      <family val="3"/>
      <charset val="128"/>
    </font>
    <font>
      <sz val="11"/>
      <name val="ＭＳ Ｐゴシック"/>
      <family val="3"/>
      <charset val="128"/>
      <scheme val="major"/>
    </font>
    <font>
      <sz val="11"/>
      <color theme="1"/>
      <name val="ＭＳ Ｐゴシック"/>
      <family val="3"/>
      <charset val="128"/>
      <scheme val="major"/>
    </font>
    <font>
      <sz val="18"/>
      <color theme="1"/>
      <name val="ＭＳ Ｐゴシック"/>
      <family val="3"/>
      <charset val="128"/>
    </font>
    <font>
      <sz val="24"/>
      <color rgb="FFFF0000"/>
      <name val="ＭＳ Ｐゴシック"/>
      <family val="3"/>
      <charset val="128"/>
    </font>
    <font>
      <sz val="11"/>
      <name val="ＭＳ Ｐゴシック"/>
      <family val="3"/>
      <charset val="128"/>
    </font>
    <font>
      <b/>
      <sz val="16"/>
      <color theme="1"/>
      <name val="HG丸ｺﾞｼｯｸM-PRO"/>
      <family val="3"/>
      <charset val="128"/>
    </font>
    <font>
      <sz val="11"/>
      <color theme="1"/>
      <name val="HG丸ｺﾞｼｯｸM-PRO"/>
      <family val="3"/>
      <charset val="128"/>
    </font>
    <font>
      <sz val="10"/>
      <color theme="1"/>
      <name val="HG丸ｺﾞｼｯｸM-PRO"/>
      <family val="3"/>
      <charset val="128"/>
    </font>
    <font>
      <sz val="9"/>
      <color theme="1"/>
      <name val="HG丸ｺﾞｼｯｸM-PRO"/>
      <family val="3"/>
      <charset val="128"/>
    </font>
    <font>
      <sz val="10"/>
      <color indexed="8"/>
      <name val="HG丸ｺﾞｼｯｸM-PRO"/>
      <family val="3"/>
      <charset val="128"/>
    </font>
    <font>
      <b/>
      <sz val="10"/>
      <color theme="1"/>
      <name val="HG丸ｺﾞｼｯｸM-PRO"/>
      <family val="3"/>
      <charset val="128"/>
    </font>
    <font>
      <b/>
      <sz val="14"/>
      <color theme="1"/>
      <name val="HG丸ｺﾞｼｯｸM-PRO"/>
      <family val="3"/>
      <charset val="128"/>
    </font>
    <font>
      <sz val="12"/>
      <color theme="1"/>
      <name val="HG丸ｺﾞｼｯｸM-PRO"/>
      <family val="3"/>
      <charset val="128"/>
    </font>
    <font>
      <sz val="8"/>
      <color theme="1"/>
      <name val="HG丸ｺﾞｼｯｸM-PRO"/>
      <family val="3"/>
      <charset val="128"/>
    </font>
    <font>
      <b/>
      <sz val="11"/>
      <color theme="1"/>
      <name val="HG丸ｺﾞｼｯｸM-PRO"/>
      <family val="3"/>
      <charset val="128"/>
    </font>
    <font>
      <sz val="6"/>
      <color theme="1"/>
      <name val="HG丸ｺﾞｼｯｸM-PRO"/>
      <family val="3"/>
      <charset val="128"/>
    </font>
    <font>
      <b/>
      <u/>
      <sz val="16"/>
      <color rgb="FFFF0000"/>
      <name val="ＭＳ Ｐゴシック"/>
      <family val="3"/>
      <charset val="128"/>
    </font>
    <font>
      <b/>
      <sz val="8"/>
      <color theme="1"/>
      <name val="ＭＳ Ｐゴシック"/>
      <family val="3"/>
      <charset val="128"/>
    </font>
    <font>
      <sz val="11"/>
      <color rgb="FFFF0000"/>
      <name val="ＭＳ Ｐゴシック"/>
      <family val="3"/>
      <charset val="128"/>
    </font>
    <font>
      <u/>
      <sz val="10"/>
      <color rgb="FFFF0000"/>
      <name val="ＭＳ Ｐゴシック"/>
      <family val="3"/>
      <charset val="128"/>
    </font>
    <font>
      <u/>
      <sz val="8"/>
      <color rgb="FFFF0000"/>
      <name val="ＭＳ Ｐゴシック"/>
      <family val="3"/>
      <charset val="128"/>
    </font>
    <font>
      <sz val="8"/>
      <name val="ＭＳ Ｐゴシック"/>
      <family val="3"/>
      <charset val="128"/>
    </font>
    <font>
      <b/>
      <sz val="9"/>
      <color theme="1"/>
      <name val="HG丸ｺﾞｼｯｸM-PRO"/>
      <family val="3"/>
      <charset val="128"/>
    </font>
    <font>
      <b/>
      <sz val="6"/>
      <color theme="1"/>
      <name val="HG丸ｺﾞｼｯｸM-PRO"/>
      <family val="3"/>
      <charset val="128"/>
    </font>
    <font>
      <sz val="11"/>
      <color rgb="FF006100"/>
      <name val="ＭＳ Ｐゴシック"/>
      <family val="2"/>
      <charset val="128"/>
    </font>
    <font>
      <sz val="8"/>
      <color indexed="8"/>
      <name val="HG丸ｺﾞｼｯｸM-PRO"/>
      <family val="3"/>
      <charset val="128"/>
    </font>
    <font>
      <b/>
      <sz val="11"/>
      <color rgb="FFFF0000"/>
      <name val="ＭＳ Ｐゴシック"/>
      <family val="3"/>
      <charset val="128"/>
    </font>
    <font>
      <sz val="10"/>
      <color theme="1"/>
      <name val="ＤＨＰ平成ゴシックW5"/>
      <family val="3"/>
      <charset val="128"/>
    </font>
    <font>
      <sz val="10"/>
      <name val="Arial"/>
      <family val="2"/>
    </font>
    <font>
      <u/>
      <sz val="10"/>
      <color theme="10"/>
      <name val="Arial"/>
      <family val="2"/>
    </font>
    <font>
      <b/>
      <sz val="48"/>
      <name val="AR Pゴシック体S"/>
      <family val="3"/>
      <charset val="128"/>
    </font>
    <font>
      <b/>
      <u/>
      <sz val="10"/>
      <name val="ＭＳ Ｐゴシック"/>
      <family val="3"/>
      <charset val="128"/>
    </font>
    <font>
      <sz val="11"/>
      <name val="Arial"/>
      <family val="2"/>
    </font>
    <font>
      <b/>
      <sz val="12"/>
      <color theme="0"/>
      <name val="HG創英角ｺﾞｼｯｸUB"/>
      <family val="3"/>
      <charset val="128"/>
    </font>
    <font>
      <sz val="20"/>
      <name val="ＭＳ Ｐゴシック"/>
      <family val="3"/>
      <charset val="128"/>
    </font>
    <font>
      <sz val="9"/>
      <color indexed="9"/>
      <name val="ＭＳ Ｐゴシック"/>
      <family val="3"/>
      <charset val="128"/>
    </font>
    <font>
      <sz val="9"/>
      <name val="Arial"/>
      <family val="2"/>
    </font>
    <font>
      <sz val="16"/>
      <name val="Arial"/>
      <family val="2"/>
    </font>
    <font>
      <b/>
      <sz val="12"/>
      <name val="ＭＳ Ｐゴシック"/>
      <family val="3"/>
      <charset val="128"/>
    </font>
    <font>
      <sz val="8"/>
      <name val="Arial"/>
      <family val="2"/>
    </font>
    <font>
      <sz val="12"/>
      <name val="Arial"/>
      <family val="2"/>
    </font>
    <font>
      <sz val="11"/>
      <color indexed="9"/>
      <name val="ＭＳ Ｐゴシック"/>
      <family val="3"/>
      <charset val="128"/>
    </font>
    <font>
      <sz val="12"/>
      <name val="ＭＳ Ｐゴシック"/>
      <family val="3"/>
      <charset val="128"/>
    </font>
    <font>
      <sz val="6"/>
      <name val="ＭＳ Ｐゴシック"/>
      <family val="2"/>
      <charset val="128"/>
    </font>
    <font>
      <sz val="9"/>
      <color theme="1"/>
      <name val="ＭＳ Ｐゴシック"/>
      <family val="2"/>
      <charset val="128"/>
    </font>
    <font>
      <sz val="16"/>
      <color theme="1"/>
      <name val="ＭＳ Ｐゴシック"/>
      <family val="2"/>
      <charset val="128"/>
    </font>
    <font>
      <b/>
      <sz val="12"/>
      <name val="ＭＳ Ｐゴシック"/>
      <family val="2"/>
      <charset val="128"/>
    </font>
    <font>
      <sz val="24"/>
      <name val="ＭＳ Ｐゴシック"/>
      <family val="2"/>
      <charset val="128"/>
    </font>
    <font>
      <b/>
      <sz val="16"/>
      <color theme="1"/>
      <name val="ＭＳ Ｐゴシック"/>
      <family val="3"/>
      <charset val="128"/>
    </font>
    <font>
      <sz val="14"/>
      <color theme="1"/>
      <name val="ＭＳ Ｐゴシック"/>
      <family val="2"/>
      <charset val="128"/>
    </font>
    <font>
      <sz val="8"/>
      <color theme="1"/>
      <name val="ＭＳ Ｐゴシック"/>
      <family val="2"/>
      <charset val="128"/>
    </font>
    <font>
      <sz val="16"/>
      <color theme="1"/>
      <name val="ＭＳ Ｐゴシック"/>
      <family val="3"/>
      <charset val="128"/>
    </font>
    <font>
      <sz val="9"/>
      <color indexed="81"/>
      <name val="ＭＳ Ｐゴシック"/>
      <family val="3"/>
      <charset val="128"/>
    </font>
    <font>
      <b/>
      <sz val="9"/>
      <color indexed="81"/>
      <name val="ＭＳ Ｐゴシック"/>
      <family val="3"/>
      <charset val="128"/>
    </font>
    <font>
      <b/>
      <sz val="6"/>
      <color theme="1"/>
      <name val="ＭＳ Ｐゴシック"/>
      <family val="3"/>
      <charset val="128"/>
    </font>
    <font>
      <b/>
      <sz val="12"/>
      <color theme="1"/>
      <name val="HG丸ｺﾞｼｯｸM-PRO"/>
      <family val="3"/>
      <charset val="128"/>
    </font>
    <font>
      <sz val="9"/>
      <name val="ＭＳ Ｐゴシック"/>
      <family val="3"/>
      <charset val="128"/>
    </font>
    <font>
      <b/>
      <sz val="8"/>
      <color theme="1"/>
      <name val="HG丸ｺﾞｼｯｸM-PRO"/>
      <family val="3"/>
      <charset val="128"/>
    </font>
    <font>
      <sz val="4"/>
      <color theme="1"/>
      <name val="ＭＳ Ｐゴシック"/>
      <family val="3"/>
      <charset val="128"/>
    </font>
    <font>
      <b/>
      <i/>
      <sz val="9"/>
      <color theme="1"/>
      <name val="ＭＳ Ｐゴシック"/>
      <family val="3"/>
      <charset val="128"/>
    </font>
    <font>
      <sz val="11"/>
      <color rgb="FF9C0006"/>
      <name val="ＭＳ Ｐゴシック"/>
      <family val="2"/>
      <charset val="128"/>
    </font>
    <font>
      <sz val="11"/>
      <color rgb="FF9C6500"/>
      <name val="ＭＳ Ｐゴシック"/>
      <family val="2"/>
      <charset val="128"/>
    </font>
    <font>
      <sz val="11"/>
      <color rgb="FF0070C0"/>
      <name val="HG丸ｺﾞｼｯｸM-PRO"/>
      <family val="3"/>
      <charset val="128"/>
    </font>
    <font>
      <sz val="7"/>
      <color theme="1"/>
      <name val="ＭＳ Ｐゴシック"/>
      <family val="3"/>
      <charset val="128"/>
    </font>
    <font>
      <sz val="12"/>
      <color rgb="FFFF0000"/>
      <name val="ＭＳ Ｐゴシック"/>
      <family val="3"/>
      <charset val="128"/>
    </font>
    <font>
      <b/>
      <sz val="7"/>
      <color theme="1"/>
      <name val="ＭＳ Ｐゴシック"/>
      <family val="3"/>
      <charset val="128"/>
    </font>
    <font>
      <u/>
      <sz val="8"/>
      <name val="ＭＳ Ｐゴシック"/>
      <family val="3"/>
      <charset val="128"/>
    </font>
    <font>
      <sz val="12"/>
      <color theme="1"/>
      <name val="ＭＳ Ｐゴシック"/>
      <family val="3"/>
      <charset val="128"/>
    </font>
    <font>
      <sz val="11"/>
      <name val="HG丸ｺﾞｼｯｸM-PRO"/>
      <family val="3"/>
      <charset val="128"/>
    </font>
    <font>
      <sz val="14"/>
      <color theme="1"/>
      <name val="HG丸ｺﾞｼｯｸM-PRO"/>
      <family val="3"/>
      <charset val="128"/>
    </font>
    <font>
      <sz val="8"/>
      <color theme="1"/>
      <name val="ＭＳ Ｐゴシック"/>
      <family val="2"/>
      <charset val="128"/>
      <scheme val="minor"/>
    </font>
    <font>
      <sz val="6"/>
      <name val="ＭＳ Ｐゴシック"/>
      <family val="2"/>
      <charset val="128"/>
      <scheme val="minor"/>
    </font>
    <font>
      <sz val="8"/>
      <color theme="1"/>
      <name val="ＭＳ Ｐゴシック"/>
      <family val="3"/>
      <charset val="128"/>
      <scheme val="minor"/>
    </font>
    <font>
      <u/>
      <sz val="28"/>
      <color theme="1"/>
      <name val="ＭＳ Ｐゴシック"/>
      <family val="3"/>
      <charset val="128"/>
      <scheme val="minor"/>
    </font>
    <font>
      <sz val="36"/>
      <color theme="1"/>
      <name val="ＭＳ Ｐゴシック"/>
      <family val="2"/>
      <charset val="128"/>
      <scheme val="minor"/>
    </font>
    <font>
      <sz val="36"/>
      <color theme="1"/>
      <name val="ＭＳ Ｐゴシック"/>
      <family val="3"/>
      <charset val="128"/>
      <scheme val="minor"/>
    </font>
    <font>
      <sz val="10"/>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9"/>
      <name val="ＭＳ 明朝"/>
      <family val="1"/>
      <charset val="128"/>
    </font>
    <font>
      <sz val="10"/>
      <name val="ＭＳ 明朝"/>
      <family val="1"/>
      <charset val="128"/>
    </font>
    <font>
      <b/>
      <sz val="28"/>
      <name val="ＭＳ 明朝"/>
      <family val="1"/>
      <charset val="128"/>
    </font>
    <font>
      <sz val="20"/>
      <name val="ＭＳ 明朝"/>
      <family val="1"/>
      <charset val="128"/>
    </font>
    <font>
      <b/>
      <sz val="24"/>
      <name val="ＭＳ 明朝"/>
      <family val="1"/>
      <charset val="128"/>
    </font>
    <font>
      <sz val="24"/>
      <name val="ＭＳ 明朝"/>
      <family val="1"/>
      <charset val="128"/>
    </font>
    <font>
      <sz val="28"/>
      <name val="ＭＳ 明朝"/>
      <family val="1"/>
      <charset val="128"/>
    </font>
    <font>
      <b/>
      <sz val="9"/>
      <name val="ＭＳ 明朝"/>
      <family val="1"/>
      <charset val="128"/>
    </font>
    <font>
      <sz val="8"/>
      <name val="ＭＳ 明朝"/>
      <family val="1"/>
      <charset val="128"/>
    </font>
    <font>
      <sz val="18"/>
      <name val="ＭＳ 明朝"/>
      <family val="1"/>
      <charset val="128"/>
    </font>
    <font>
      <sz val="12"/>
      <name val="ＭＳ 明朝"/>
      <family val="1"/>
      <charset val="128"/>
    </font>
    <font>
      <b/>
      <sz val="12"/>
      <name val="ＭＳ 明朝"/>
      <family val="1"/>
      <charset val="128"/>
    </font>
    <font>
      <b/>
      <sz val="11"/>
      <name val="ＭＳ Ｐゴシック"/>
      <family val="3"/>
      <charset val="128"/>
    </font>
    <font>
      <sz val="12"/>
      <color indexed="8"/>
      <name val="ＭＳ 明朝"/>
      <family val="1"/>
      <charset val="128"/>
    </font>
    <font>
      <sz val="11"/>
      <color indexed="8"/>
      <name val="ＭＳ 明朝"/>
      <family val="1"/>
      <charset val="128"/>
    </font>
    <font>
      <sz val="16"/>
      <name val="ＭＳ 明朝"/>
      <family val="1"/>
      <charset val="128"/>
    </font>
    <font>
      <sz val="11"/>
      <name val="ＭＳ 明朝"/>
      <family val="1"/>
      <charset val="128"/>
    </font>
    <font>
      <sz val="10"/>
      <color indexed="8"/>
      <name val="ＭＳ 明朝"/>
      <family val="1"/>
      <charset val="128"/>
    </font>
    <font>
      <sz val="11"/>
      <color indexed="8"/>
      <name val="ＭＳ Ｐゴシック"/>
      <family val="3"/>
      <charset val="128"/>
    </font>
    <font>
      <sz val="9"/>
      <name val="ＭＳ ゴシック"/>
      <family val="3"/>
      <charset val="128"/>
    </font>
    <font>
      <sz val="12"/>
      <color indexed="8"/>
      <name val="ＭＳ Ｐ明朝"/>
      <family val="1"/>
      <charset val="128"/>
    </font>
    <font>
      <sz val="9"/>
      <color indexed="8"/>
      <name val="ＭＳ Ｐ明朝"/>
      <family val="1"/>
      <charset val="128"/>
    </font>
    <font>
      <b/>
      <sz val="10"/>
      <name val="ＭＳ 明朝"/>
      <family val="1"/>
      <charset val="128"/>
    </font>
    <font>
      <sz val="9"/>
      <color indexed="8"/>
      <name val="ＭＳ 明朝"/>
      <family val="1"/>
      <charset val="128"/>
    </font>
    <font>
      <u/>
      <sz val="18"/>
      <name val="ＭＳ 明朝"/>
      <family val="1"/>
      <charset val="128"/>
    </font>
    <font>
      <sz val="7"/>
      <name val="ＭＳ 明朝"/>
      <family val="1"/>
      <charset val="128"/>
    </font>
    <font>
      <u/>
      <sz val="16"/>
      <name val="ＭＳ 明朝"/>
      <family val="1"/>
      <charset val="128"/>
    </font>
    <font>
      <b/>
      <sz val="14"/>
      <name val="ＭＳ ゴシック"/>
      <family val="3"/>
      <charset val="128"/>
    </font>
    <font>
      <sz val="11"/>
      <color theme="1"/>
      <name val="ＭＳ Ｐゴシック"/>
      <family val="2"/>
      <charset val="128"/>
    </font>
    <font>
      <sz val="11"/>
      <color rgb="FFFF0000"/>
      <name val="HG丸ｺﾞｼｯｸM-PRO"/>
      <family val="3"/>
      <charset val="128"/>
    </font>
    <font>
      <sz val="9"/>
      <color rgb="FFFF0000"/>
      <name val="ＭＳ 明朝"/>
      <family val="1"/>
      <charset val="128"/>
    </font>
    <font>
      <sz val="8"/>
      <name val="ＭＳ ゴシック"/>
      <family val="3"/>
      <charset val="128"/>
    </font>
    <font>
      <sz val="10"/>
      <color indexed="8"/>
      <name val="ＭＳ Ｐ明朝"/>
      <family val="1"/>
      <charset val="128"/>
    </font>
    <font>
      <sz val="14"/>
      <name val="ＭＳ 明朝"/>
      <family val="1"/>
      <charset val="128"/>
    </font>
  </fonts>
  <fills count="19">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1"/>
        <bgColor indexed="64"/>
      </patternFill>
    </fill>
    <fill>
      <patternFill patternType="solid">
        <fgColor indexed="5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C7CE"/>
      </patternFill>
    </fill>
    <fill>
      <patternFill patternType="solid">
        <fgColor rgb="FFFFEB9C"/>
      </patternFill>
    </fill>
    <fill>
      <patternFill patternType="solid">
        <fgColor rgb="FFDCE6FA"/>
        <bgColor indexed="64"/>
      </patternFill>
    </fill>
    <fill>
      <patternFill patternType="solid">
        <fgColor indexed="27"/>
        <bgColor indexed="64"/>
      </patternFill>
    </fill>
  </fills>
  <borders count="24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thin">
        <color indexed="64"/>
      </left>
      <right/>
      <top/>
      <bottom/>
      <diagonal/>
    </border>
    <border>
      <left style="thin">
        <color indexed="64"/>
      </left>
      <right/>
      <top style="medium">
        <color indexed="64"/>
      </top>
      <bottom/>
      <diagonal/>
    </border>
    <border>
      <left/>
      <right style="medium">
        <color indexed="64"/>
      </right>
      <top/>
      <bottom/>
      <diagonal/>
    </border>
    <border>
      <left/>
      <right style="medium">
        <color indexed="64"/>
      </right>
      <top/>
      <bottom style="thin">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ck">
        <color indexed="64"/>
      </top>
      <bottom/>
      <diagonal/>
    </border>
    <border>
      <left/>
      <right/>
      <top style="thick">
        <color indexed="64"/>
      </top>
      <bottom/>
      <diagonal/>
    </border>
    <border>
      <left style="thin">
        <color indexed="64"/>
      </left>
      <right/>
      <top style="thick">
        <color indexed="64"/>
      </top>
      <bottom/>
      <diagonal/>
    </border>
    <border>
      <left/>
      <right style="thin">
        <color indexed="64"/>
      </right>
      <top style="thick">
        <color indexed="64"/>
      </top>
      <bottom/>
      <diagonal/>
    </border>
    <border>
      <left/>
      <right style="thick">
        <color indexed="64"/>
      </right>
      <top style="thin">
        <color indexed="64"/>
      </top>
      <bottom style="thin">
        <color indexed="64"/>
      </bottom>
      <diagonal/>
    </border>
    <border>
      <left style="thick">
        <color indexed="64"/>
      </left>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ck">
        <color indexed="64"/>
      </left>
      <right/>
      <top/>
      <bottom style="medium">
        <color indexed="64"/>
      </bottom>
      <diagonal/>
    </border>
    <border>
      <left style="thick">
        <color indexed="64"/>
      </left>
      <right/>
      <top style="medium">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ck">
        <color indexed="64"/>
      </left>
      <right/>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medium">
        <color indexed="64"/>
      </top>
      <bottom/>
      <diagonal/>
    </border>
    <border diagonalUp="1">
      <left style="thin">
        <color indexed="64"/>
      </left>
      <right style="thin">
        <color indexed="64"/>
      </right>
      <top style="thin">
        <color indexed="64"/>
      </top>
      <bottom style="thin">
        <color indexed="64"/>
      </bottom>
      <diagonal style="thin">
        <color auto="1"/>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style="medium">
        <color indexed="64"/>
      </right>
      <top style="thin">
        <color indexed="64"/>
      </top>
      <bottom style="thin">
        <color indexed="64"/>
      </bottom>
      <diagonal style="thin">
        <color auto="1"/>
      </diagonal>
    </border>
    <border>
      <left/>
      <right style="thin">
        <color indexed="64"/>
      </right>
      <top style="thick">
        <color indexed="64"/>
      </top>
      <bottom style="thin">
        <color indexed="64"/>
      </bottom>
      <diagonal/>
    </border>
    <border>
      <left/>
      <right style="medium">
        <color indexed="64"/>
      </right>
      <top style="dotted">
        <color indexed="64"/>
      </top>
      <bottom/>
      <diagonal/>
    </border>
    <border>
      <left/>
      <right style="medium">
        <color indexed="64"/>
      </right>
      <top style="dotted">
        <color indexed="64"/>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ck">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medium">
        <color indexed="64"/>
      </top>
      <bottom style="thin">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style="thin">
        <color indexed="64"/>
      </right>
      <top style="thin">
        <color indexed="64"/>
      </top>
      <bottom style="double">
        <color indexed="64"/>
      </bottom>
      <diagonal/>
    </border>
    <border diagonalUp="1">
      <left/>
      <right/>
      <top/>
      <bottom/>
      <diagonal style="thin">
        <color auto="1"/>
      </diagonal>
    </border>
    <border diagonalUp="1">
      <left/>
      <right style="medium">
        <color indexed="64"/>
      </right>
      <top/>
      <bottom/>
      <diagonal style="thin">
        <color indexed="64"/>
      </diagonal>
    </border>
    <border>
      <left/>
      <right/>
      <top style="medium">
        <color indexed="64"/>
      </top>
      <bottom style="dashDot">
        <color indexed="64"/>
      </bottom>
      <diagonal/>
    </border>
    <border>
      <left/>
      <right/>
      <top style="dashDot">
        <color indexed="64"/>
      </top>
      <bottom style="dashDot">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dotted">
        <color indexed="64"/>
      </bottom>
      <diagonal/>
    </border>
    <border>
      <left/>
      <right/>
      <top/>
      <bottom style="double">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dotted">
        <color indexed="64"/>
      </left>
      <right/>
      <top/>
      <bottom/>
      <diagonal/>
    </border>
    <border>
      <left/>
      <right style="dotted">
        <color indexed="64"/>
      </right>
      <top style="medium">
        <color indexed="64"/>
      </top>
      <bottom style="thin">
        <color indexed="64"/>
      </bottom>
      <diagonal/>
    </border>
    <border>
      <left style="dotted">
        <color indexed="64"/>
      </left>
      <right/>
      <top/>
      <bottom style="dotted">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bottom style="mediumDashDot">
        <color indexed="64"/>
      </bottom>
      <diagonal/>
    </border>
    <border>
      <left style="medium">
        <color indexed="64"/>
      </left>
      <right/>
      <top/>
      <bottom style="mediumDashDot">
        <color indexed="64"/>
      </bottom>
      <diagonal/>
    </border>
    <border>
      <left/>
      <right/>
      <top/>
      <bottom style="mediumDashDot">
        <color indexed="64"/>
      </bottom>
      <diagonal/>
    </border>
    <border>
      <left/>
      <right style="medium">
        <color indexed="64"/>
      </right>
      <top/>
      <bottom style="mediumDashDot">
        <color indexed="64"/>
      </bottom>
      <diagonal/>
    </border>
    <border>
      <left style="medium">
        <color indexed="64"/>
      </left>
      <right style="medium">
        <color indexed="64"/>
      </right>
      <top style="mediumDashDot">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DashDot">
        <color indexed="64"/>
      </bottom>
      <diagonal/>
    </border>
    <border>
      <left style="thin">
        <color indexed="64"/>
      </left>
      <right style="medium">
        <color indexed="64"/>
      </right>
      <top/>
      <bottom/>
      <diagonal/>
    </border>
    <border>
      <left/>
      <right style="hair">
        <color indexed="64"/>
      </right>
      <top style="thin">
        <color indexed="64"/>
      </top>
      <bottom/>
      <diagonal/>
    </border>
    <border>
      <left/>
      <right style="hair">
        <color indexed="64"/>
      </right>
      <top/>
      <bottom style="mediumDashDot">
        <color indexed="64"/>
      </bottom>
      <diagonal/>
    </border>
    <border>
      <left style="medium">
        <color indexed="64"/>
      </left>
      <right/>
      <top/>
      <bottom style="mediumDashDotDot">
        <color indexed="64"/>
      </bottom>
      <diagonal/>
    </border>
    <border>
      <left/>
      <right style="hair">
        <color indexed="64"/>
      </right>
      <top/>
      <bottom style="mediumDashDotDot">
        <color indexed="64"/>
      </bottom>
      <diagonal/>
    </border>
    <border>
      <left/>
      <right/>
      <top/>
      <bottom style="mediumDashDotDot">
        <color indexed="64"/>
      </bottom>
      <diagonal/>
    </border>
    <border>
      <left style="medium">
        <color indexed="64"/>
      </left>
      <right style="medium">
        <color indexed="64"/>
      </right>
      <top style="mediumDashDot">
        <color indexed="64"/>
      </top>
      <bottom/>
      <diagonal/>
    </border>
    <border>
      <left style="medium">
        <color indexed="64"/>
      </left>
      <right style="medium">
        <color indexed="64"/>
      </right>
      <top/>
      <bottom style="thin">
        <color indexed="64"/>
      </bottom>
      <diagonal/>
    </border>
    <border>
      <left/>
      <right style="hair">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dotted">
        <color indexed="64"/>
      </right>
      <top style="dotted">
        <color indexed="64"/>
      </top>
      <bottom/>
      <diagonal/>
    </border>
    <border>
      <left style="medium">
        <color indexed="64"/>
      </left>
      <right/>
      <top style="mediumDashDot">
        <color indexed="64"/>
      </top>
      <bottom/>
      <diagonal/>
    </border>
    <border>
      <left/>
      <right/>
      <top style="mediumDashDot">
        <color indexed="64"/>
      </top>
      <bottom/>
      <diagonal/>
    </border>
    <border>
      <left/>
      <right style="medium">
        <color indexed="64"/>
      </right>
      <top style="mediumDashDot">
        <color indexed="64"/>
      </top>
      <bottom/>
      <diagonal/>
    </border>
    <border>
      <left/>
      <right/>
      <top style="double">
        <color indexed="64"/>
      </top>
      <bottom/>
      <diagonal/>
    </border>
    <border>
      <left/>
      <right style="double">
        <color indexed="64"/>
      </right>
      <top/>
      <bottom/>
      <diagonal/>
    </border>
    <border>
      <left/>
      <right/>
      <top style="medium">
        <color indexed="64"/>
      </top>
      <bottom style="double">
        <color indexed="64"/>
      </bottom>
      <diagonal/>
    </border>
    <border>
      <left style="thin">
        <color indexed="64"/>
      </left>
      <right/>
      <top style="thin">
        <color indexed="64"/>
      </top>
      <bottom style="hair">
        <color indexed="64"/>
      </bottom>
      <diagonal/>
    </border>
    <border>
      <left/>
      <right style="dotted">
        <color indexed="64"/>
      </right>
      <top/>
      <bottom/>
      <diagonal/>
    </border>
    <border>
      <left/>
      <right style="dotted">
        <color indexed="64"/>
      </right>
      <top/>
      <bottom style="thin">
        <color indexed="64"/>
      </bottom>
      <diagonal/>
    </border>
    <border>
      <left style="medium">
        <color indexed="64"/>
      </left>
      <right style="medium">
        <color indexed="64"/>
      </right>
      <top style="dotted">
        <color indexed="64"/>
      </top>
      <bottom style="dotted">
        <color indexed="64"/>
      </bottom>
      <diagonal/>
    </border>
    <border>
      <left/>
      <right style="dotted">
        <color indexed="64"/>
      </right>
      <top style="thin">
        <color indexed="64"/>
      </top>
      <bottom/>
      <diagonal/>
    </border>
    <border>
      <left style="dotted">
        <color indexed="64"/>
      </left>
      <right/>
      <top style="thin">
        <color indexed="64"/>
      </top>
      <bottom/>
      <diagonal/>
    </border>
    <border>
      <left style="medium">
        <color indexed="64"/>
      </left>
      <right style="medium">
        <color indexed="64"/>
      </right>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bottom style="dotted">
        <color indexed="64"/>
      </bottom>
      <diagonal/>
    </border>
    <border>
      <left style="thin">
        <color indexed="64"/>
      </left>
      <right style="dotted">
        <color indexed="64"/>
      </right>
      <top/>
      <bottom style="dotted">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bottom/>
      <diagonal/>
    </border>
    <border>
      <left style="thin">
        <color indexed="64"/>
      </left>
      <right style="dotted">
        <color indexed="64"/>
      </right>
      <top/>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right style="dotted">
        <color indexed="64"/>
      </right>
      <top style="double">
        <color indexed="64"/>
      </top>
      <bottom style="double">
        <color indexed="64"/>
      </bottom>
      <diagonal/>
    </border>
    <border>
      <left/>
      <right style="dotted">
        <color indexed="64"/>
      </right>
      <top style="double">
        <color indexed="64"/>
      </top>
      <bottom/>
      <diagonal/>
    </border>
    <border>
      <left/>
      <right style="dotted">
        <color indexed="64"/>
      </right>
      <top/>
      <bottom style="double">
        <color indexed="64"/>
      </bottom>
      <diagonal/>
    </border>
    <border>
      <left/>
      <right/>
      <top style="double">
        <color indexed="64"/>
      </top>
      <bottom style="double">
        <color indexed="64"/>
      </bottom>
      <diagonal/>
    </border>
    <border>
      <left style="dotted">
        <color indexed="64"/>
      </left>
      <right/>
      <top style="double">
        <color indexed="64"/>
      </top>
      <bottom style="double">
        <color indexed="64"/>
      </bottom>
      <diagonal/>
    </border>
    <border>
      <left/>
      <right style="double">
        <color indexed="64"/>
      </right>
      <top style="medium">
        <color indexed="64"/>
      </top>
      <bottom/>
      <diagonal/>
    </border>
    <border>
      <left/>
      <right style="double">
        <color indexed="64"/>
      </right>
      <top/>
      <bottom style="thin">
        <color indexed="64"/>
      </bottom>
      <diagonal/>
    </border>
    <border diagonalUp="1">
      <left style="thin">
        <color indexed="64"/>
      </left>
      <right style="dotted">
        <color indexed="64"/>
      </right>
      <top style="dotted">
        <color indexed="64"/>
      </top>
      <bottom/>
      <diagonal style="thin">
        <color indexed="64"/>
      </diagonal>
    </border>
    <border diagonalUp="1">
      <left style="dotted">
        <color indexed="64"/>
      </left>
      <right style="thin">
        <color indexed="64"/>
      </right>
      <top style="dotted">
        <color indexed="64"/>
      </top>
      <bottom/>
      <diagonal style="thin">
        <color indexed="64"/>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diagonalUp="1">
      <left style="thin">
        <color indexed="64"/>
      </left>
      <right style="dotted">
        <color indexed="64"/>
      </right>
      <top style="dotted">
        <color indexed="64"/>
      </top>
      <bottom style="medium">
        <color indexed="64"/>
      </bottom>
      <diagonal style="thin">
        <color indexed="64"/>
      </diagonal>
    </border>
    <border diagonalUp="1">
      <left style="dotted">
        <color indexed="64"/>
      </left>
      <right style="thin">
        <color indexed="64"/>
      </right>
      <top style="dotted">
        <color indexed="64"/>
      </top>
      <bottom style="medium">
        <color indexed="64"/>
      </bottom>
      <diagonal style="thin">
        <color indexed="64"/>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top/>
      <bottom style="dashDot">
        <color indexed="64"/>
      </bottom>
      <diagonal/>
    </border>
    <border>
      <left style="dotted">
        <color indexed="64"/>
      </left>
      <right/>
      <top/>
      <bottom style="thin">
        <color indexed="64"/>
      </bottom>
      <diagonal/>
    </border>
    <border>
      <left/>
      <right style="medium">
        <color indexed="64"/>
      </right>
      <top/>
      <bottom style="dotted">
        <color indexed="64"/>
      </bottom>
      <diagonal/>
    </border>
    <border>
      <left/>
      <right style="medium">
        <color indexed="64"/>
      </right>
      <top style="dotted">
        <color indexed="64"/>
      </top>
      <bottom style="thin">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right style="dotted">
        <color indexed="64"/>
      </right>
      <top/>
      <bottom style="medium">
        <color indexed="64"/>
      </bottom>
      <diagonal/>
    </border>
    <border>
      <left style="dotted">
        <color indexed="64"/>
      </left>
      <right/>
      <top style="dotted">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dotted">
        <color indexed="64"/>
      </right>
      <top/>
      <bottom style="dotted">
        <color indexed="64"/>
      </bottom>
      <diagonal/>
    </border>
    <border>
      <left/>
      <right style="dotted">
        <color indexed="64"/>
      </right>
      <top style="thin">
        <color indexed="64"/>
      </top>
      <bottom style="dotted">
        <color indexed="64"/>
      </bottom>
      <diagonal/>
    </border>
    <border>
      <left/>
      <right/>
      <top style="dashDot">
        <color indexed="64"/>
      </top>
      <bottom style="medium">
        <color indexed="64"/>
      </bottom>
      <diagonal/>
    </border>
    <border>
      <left/>
      <right style="double">
        <color indexed="64"/>
      </right>
      <top/>
      <bottom style="medium">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style="thin">
        <color indexed="64"/>
      </top>
      <bottom/>
      <diagonal/>
    </border>
    <border>
      <left/>
      <right/>
      <top style="dashed">
        <color indexed="64"/>
      </top>
      <bottom/>
      <diagonal/>
    </border>
    <border>
      <left style="hair">
        <color indexed="64"/>
      </left>
      <right style="thin">
        <color indexed="64"/>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bottom style="thin">
        <color indexed="64"/>
      </bottom>
      <diagonal/>
    </border>
  </borders>
  <cellStyleXfs count="7">
    <xf numFmtId="0" fontId="0" fillId="0" borderId="0">
      <alignment vertical="center"/>
    </xf>
    <xf numFmtId="38" fontId="12" fillId="0" borderId="0" applyFont="0" applyFill="0" applyBorder="0" applyAlignment="0" applyProtection="0">
      <alignment vertical="center"/>
    </xf>
    <xf numFmtId="0" fontId="12" fillId="0" borderId="0">
      <alignment vertical="center"/>
    </xf>
    <xf numFmtId="0" fontId="38" fillId="3" borderId="0" applyNumberFormat="0" applyBorder="0" applyAlignment="0" applyProtection="0">
      <alignment vertical="center"/>
    </xf>
    <xf numFmtId="0" fontId="43" fillId="0" borderId="0" applyNumberFormat="0" applyFill="0" applyBorder="0" applyAlignment="0" applyProtection="0"/>
    <xf numFmtId="0" fontId="74" fillId="15" borderId="0" applyNumberFormat="0" applyBorder="0" applyAlignment="0" applyProtection="0">
      <alignment vertical="center"/>
    </xf>
    <xf numFmtId="0" fontId="75" fillId="16" borderId="0" applyNumberFormat="0" applyBorder="0" applyAlignment="0" applyProtection="0">
      <alignment vertical="center"/>
    </xf>
  </cellStyleXfs>
  <cellXfs count="1934">
    <xf numFmtId="0" fontId="0" fillId="0" borderId="0" xfId="0">
      <alignment vertical="center"/>
    </xf>
    <xf numFmtId="0" fontId="0" fillId="0" borderId="1" xfId="0" applyBorder="1">
      <alignment vertical="center"/>
    </xf>
    <xf numFmtId="0" fontId="0" fillId="0" borderId="6" xfId="0" applyBorder="1">
      <alignment vertical="center"/>
    </xf>
    <xf numFmtId="20" fontId="0" fillId="0" borderId="0" xfId="0" applyNumberFormat="1" applyAlignment="1">
      <alignment horizontal="center" vertical="center"/>
    </xf>
    <xf numFmtId="46" fontId="0" fillId="0" borderId="0" xfId="0" applyNumberFormat="1" applyAlignment="1">
      <alignment horizontal="center" vertical="center"/>
    </xf>
    <xf numFmtId="0" fontId="0" fillId="0" borderId="1" xfId="0" applyBorder="1" applyAlignment="1"/>
    <xf numFmtId="0" fontId="0" fillId="0" borderId="0" xfId="0" applyAlignment="1"/>
    <xf numFmtId="0" fontId="12" fillId="0" borderId="0" xfId="2">
      <alignment vertical="center"/>
    </xf>
    <xf numFmtId="0" fontId="6" fillId="0" borderId="0" xfId="2" applyFont="1" applyAlignment="1">
      <alignment horizontal="center" vertical="center"/>
    </xf>
    <xf numFmtId="0" fontId="12" fillId="0" borderId="0" xfId="2" applyAlignment="1">
      <alignment horizontal="right" vertical="center"/>
    </xf>
    <xf numFmtId="20" fontId="6" fillId="0" borderId="0" xfId="2" applyNumberFormat="1" applyFont="1">
      <alignment vertical="center"/>
    </xf>
    <xf numFmtId="0" fontId="6" fillId="0" borderId="0" xfId="2" applyFont="1" applyAlignment="1">
      <alignment horizontal="left" vertical="center"/>
    </xf>
    <xf numFmtId="49" fontId="6" fillId="0" borderId="0" xfId="2" applyNumberFormat="1" applyFont="1" applyAlignment="1">
      <alignment horizontal="left" vertical="center"/>
    </xf>
    <xf numFmtId="49" fontId="6" fillId="0" borderId="0" xfId="2" applyNumberFormat="1" applyFont="1" applyAlignment="1">
      <alignment horizontal="right" vertical="center"/>
    </xf>
    <xf numFmtId="38" fontId="12" fillId="0" borderId="0" xfId="1" applyFont="1" applyBorder="1" applyProtection="1">
      <alignment vertical="center"/>
    </xf>
    <xf numFmtId="38" fontId="12" fillId="0" borderId="0" xfId="1" applyFont="1" applyBorder="1" applyAlignment="1" applyProtection="1">
      <alignment horizontal="right" vertical="center"/>
    </xf>
    <xf numFmtId="38" fontId="6" fillId="0" borderId="0" xfId="1" applyFont="1" applyBorder="1" applyProtection="1">
      <alignment vertical="center"/>
    </xf>
    <xf numFmtId="0" fontId="6" fillId="0" borderId="0" xfId="2" applyFont="1">
      <alignment vertical="center"/>
    </xf>
    <xf numFmtId="38" fontId="15" fillId="0" borderId="0" xfId="1" applyFont="1" applyBorder="1" applyAlignment="1" applyProtection="1">
      <alignment vertical="center"/>
    </xf>
    <xf numFmtId="0" fontId="14" fillId="0" borderId="0" xfId="0" applyFont="1" applyAlignment="1"/>
    <xf numFmtId="38" fontId="15" fillId="0" borderId="0" xfId="1" applyFont="1" applyBorder="1" applyProtection="1">
      <alignment vertical="center"/>
    </xf>
    <xf numFmtId="38" fontId="14" fillId="0" borderId="0" xfId="1" applyFont="1" applyBorder="1" applyAlignment="1" applyProtection="1"/>
    <xf numFmtId="0" fontId="14" fillId="0" borderId="0" xfId="1" applyNumberFormat="1" applyFont="1" applyBorder="1" applyAlignment="1" applyProtection="1">
      <alignment horizontal="center"/>
    </xf>
    <xf numFmtId="0" fontId="0" fillId="0" borderId="7" xfId="0" applyBorder="1">
      <alignment vertical="center"/>
    </xf>
    <xf numFmtId="178" fontId="7" fillId="0" borderId="0" xfId="0" applyNumberFormat="1" applyFont="1">
      <alignment vertical="center"/>
    </xf>
    <xf numFmtId="0" fontId="0" fillId="0" borderId="37" xfId="0" applyBorder="1">
      <alignment vertical="center"/>
    </xf>
    <xf numFmtId="0" fontId="0" fillId="0" borderId="46" xfId="0" applyBorder="1">
      <alignment vertical="center"/>
    </xf>
    <xf numFmtId="0" fontId="0" fillId="0" borderId="27" xfId="0" applyBorder="1">
      <alignment vertical="center"/>
    </xf>
    <xf numFmtId="0" fontId="0" fillId="0" borderId="39" xfId="0" applyBorder="1">
      <alignment vertical="center"/>
    </xf>
    <xf numFmtId="0" fontId="20" fillId="0" borderId="0" xfId="0" applyFont="1">
      <alignment vertical="center"/>
    </xf>
    <xf numFmtId="0" fontId="19" fillId="0" borderId="0" xfId="0" applyFont="1">
      <alignment vertical="center"/>
    </xf>
    <xf numFmtId="0" fontId="26" fillId="0" borderId="25" xfId="0" applyFont="1" applyBorder="1" applyAlignment="1">
      <alignment wrapText="1"/>
    </xf>
    <xf numFmtId="0" fontId="20" fillId="0" borderId="0" xfId="0" applyFont="1" applyAlignment="1">
      <alignment horizontal="justify" vertical="top"/>
    </xf>
    <xf numFmtId="0" fontId="20" fillId="0" borderId="0" xfId="0" applyFont="1" applyAlignment="1">
      <alignment horizontal="left" vertical="top" wrapText="1"/>
    </xf>
    <xf numFmtId="0" fontId="20" fillId="0" borderId="0" xfId="0" applyFont="1" applyAlignment="1">
      <alignment vertical="top"/>
    </xf>
    <xf numFmtId="0" fontId="24" fillId="0" borderId="0" xfId="0" applyFont="1" applyAlignment="1">
      <alignment horizontal="right" vertical="center"/>
    </xf>
    <xf numFmtId="0" fontId="24" fillId="0" borderId="0" xfId="0" applyFont="1" applyAlignment="1">
      <alignment horizontal="center" vertical="center"/>
    </xf>
    <xf numFmtId="0" fontId="22" fillId="0" borderId="0" xfId="0" applyFont="1" applyAlignment="1">
      <alignment horizontal="justify" vertical="center" wrapText="1"/>
    </xf>
    <xf numFmtId="0" fontId="27" fillId="0" borderId="27" xfId="0" applyFont="1" applyBorder="1" applyAlignment="1">
      <alignment vertical="center" wrapText="1"/>
    </xf>
    <xf numFmtId="38" fontId="0" fillId="0" borderId="0" xfId="0" applyNumberFormat="1">
      <alignment vertical="center"/>
    </xf>
    <xf numFmtId="176" fontId="0" fillId="0" borderId="0" xfId="0" applyNumberFormat="1" applyAlignment="1">
      <alignment horizontal="center" vertical="center"/>
    </xf>
    <xf numFmtId="0" fontId="0" fillId="0" borderId="18" xfId="0" applyBorder="1">
      <alignment vertical="center"/>
    </xf>
    <xf numFmtId="0" fontId="0" fillId="0" borderId="44" xfId="0" applyBorder="1">
      <alignment vertical="center"/>
    </xf>
    <xf numFmtId="177" fontId="12" fillId="0" borderId="0" xfId="2" applyNumberFormat="1">
      <alignment vertical="center"/>
    </xf>
    <xf numFmtId="20" fontId="12" fillId="0" borderId="0" xfId="2" applyNumberFormat="1">
      <alignment vertical="center"/>
    </xf>
    <xf numFmtId="38" fontId="12" fillId="0" borderId="0" xfId="1" applyFont="1" applyBorder="1" applyAlignment="1" applyProtection="1">
      <alignment horizontal="center" vertical="center"/>
    </xf>
    <xf numFmtId="38" fontId="12" fillId="0" borderId="0" xfId="1" applyFont="1" applyFill="1" applyBorder="1" applyProtection="1">
      <alignment vertical="center"/>
    </xf>
    <xf numFmtId="0" fontId="12" fillId="0" borderId="0" xfId="1" applyNumberFormat="1" applyFont="1" applyBorder="1" applyAlignment="1" applyProtection="1">
      <alignment horizontal="right" vertical="center"/>
    </xf>
    <xf numFmtId="38" fontId="12" fillId="0" borderId="0" xfId="1" applyFont="1" applyFill="1" applyBorder="1" applyAlignment="1" applyProtection="1">
      <alignment vertical="center"/>
    </xf>
    <xf numFmtId="38" fontId="12" fillId="0" borderId="0" xfId="1" applyFont="1" applyBorder="1" applyAlignment="1" applyProtection="1">
      <alignment vertical="center"/>
    </xf>
    <xf numFmtId="0" fontId="13" fillId="0" borderId="0" xfId="0" applyFont="1" applyAlignment="1"/>
    <xf numFmtId="38" fontId="15" fillId="0" borderId="0" xfId="1" applyFont="1" applyFill="1" applyBorder="1" applyAlignment="1" applyProtection="1">
      <alignment vertical="center"/>
    </xf>
    <xf numFmtId="0" fontId="27" fillId="0" borderId="0" xfId="0" applyFont="1" applyAlignment="1">
      <alignment vertical="center" wrapText="1"/>
    </xf>
    <xf numFmtId="20" fontId="7" fillId="0" borderId="0" xfId="0" applyNumberFormat="1" applyFont="1" applyAlignment="1">
      <alignment horizontal="center" vertical="center"/>
    </xf>
    <xf numFmtId="0" fontId="0" fillId="0" borderId="75" xfId="0" applyBorder="1" applyAlignment="1">
      <alignment horizontal="center" vertical="center"/>
    </xf>
    <xf numFmtId="0" fontId="5" fillId="0" borderId="0" xfId="0" applyFont="1">
      <alignment vertical="center"/>
    </xf>
    <xf numFmtId="0" fontId="5" fillId="0" borderId="0" xfId="0" applyFont="1" applyAlignment="1">
      <alignment horizontal="center" vertical="center"/>
    </xf>
    <xf numFmtId="38" fontId="12" fillId="0" borderId="0" xfId="1" applyFont="1" applyFill="1" applyBorder="1" applyAlignment="1" applyProtection="1">
      <alignment horizontal="center" vertical="center"/>
    </xf>
    <xf numFmtId="38" fontId="15" fillId="0" borderId="0" xfId="1" applyFont="1" applyFill="1" applyBorder="1" applyProtection="1">
      <alignment vertical="center"/>
    </xf>
    <xf numFmtId="38" fontId="14" fillId="0" borderId="0" xfId="1" applyFont="1" applyFill="1" applyBorder="1" applyAlignment="1" applyProtection="1"/>
    <xf numFmtId="0" fontId="5" fillId="0" borderId="1" xfId="0" applyFont="1" applyBorder="1">
      <alignment vertical="center"/>
    </xf>
    <xf numFmtId="0" fontId="7" fillId="0" borderId="0" xfId="0" applyFont="1">
      <alignment vertical="center"/>
    </xf>
    <xf numFmtId="0" fontId="17" fillId="0" borderId="0" xfId="0" applyFont="1">
      <alignment vertical="center"/>
    </xf>
    <xf numFmtId="20" fontId="20" fillId="0" borderId="0" xfId="0" applyNumberFormat="1" applyFont="1">
      <alignment vertical="center"/>
    </xf>
    <xf numFmtId="20" fontId="0" fillId="0" borderId="0" xfId="0" applyNumberFormat="1">
      <alignment vertical="center"/>
    </xf>
    <xf numFmtId="179" fontId="12" fillId="0" borderId="0" xfId="2" applyNumberFormat="1">
      <alignment vertical="center"/>
    </xf>
    <xf numFmtId="180" fontId="12" fillId="0" borderId="0" xfId="1" applyNumberFormat="1" applyFont="1" applyBorder="1" applyProtection="1">
      <alignment vertical="center"/>
    </xf>
    <xf numFmtId="9" fontId="20" fillId="0" borderId="0" xfId="0" applyNumberFormat="1" applyFont="1">
      <alignment vertical="center"/>
    </xf>
    <xf numFmtId="38" fontId="20" fillId="0" borderId="0" xfId="0" applyNumberFormat="1" applyFont="1">
      <alignment vertical="center"/>
    </xf>
    <xf numFmtId="0" fontId="22" fillId="0" borderId="0" xfId="0" applyFont="1" applyAlignment="1">
      <alignment vertical="center" wrapText="1"/>
    </xf>
    <xf numFmtId="0" fontId="21" fillId="0" borderId="0" xfId="0" applyFont="1" applyAlignment="1">
      <alignment vertical="top" wrapText="1"/>
    </xf>
    <xf numFmtId="0" fontId="29" fillId="0" borderId="0" xfId="0" applyFont="1">
      <alignment vertical="center"/>
    </xf>
    <xf numFmtId="20" fontId="29" fillId="0" borderId="1" xfId="0" applyNumberFormat="1" applyFont="1" applyBorder="1" applyAlignment="1">
      <alignment horizontal="left" vertical="center" shrinkToFit="1"/>
    </xf>
    <xf numFmtId="20" fontId="29" fillId="0" borderId="81" xfId="0" applyNumberFormat="1" applyFont="1" applyBorder="1" applyAlignment="1">
      <alignment horizontal="left" vertical="center"/>
    </xf>
    <xf numFmtId="0" fontId="29" fillId="0" borderId="81" xfId="0" applyFont="1" applyBorder="1" applyAlignment="1">
      <alignment horizontal="left" vertical="center"/>
    </xf>
    <xf numFmtId="20" fontId="29" fillId="0" borderId="0" xfId="0" applyNumberFormat="1" applyFont="1">
      <alignment vertical="center"/>
    </xf>
    <xf numFmtId="0" fontId="20" fillId="0" borderId="0" xfId="0" applyFont="1" applyAlignment="1">
      <alignment vertical="top" wrapText="1"/>
    </xf>
    <xf numFmtId="0" fontId="22" fillId="0" borderId="0" xfId="0" applyFont="1" applyAlignment="1">
      <alignment vertical="top" wrapText="1"/>
    </xf>
    <xf numFmtId="0" fontId="29" fillId="0" borderId="1" xfId="0" applyFont="1" applyBorder="1">
      <alignment vertical="center"/>
    </xf>
    <xf numFmtId="0" fontId="20" fillId="0" borderId="1" xfId="0" applyFont="1" applyBorder="1">
      <alignment vertical="center"/>
    </xf>
    <xf numFmtId="56" fontId="22" fillId="0" borderId="0" xfId="0" applyNumberFormat="1" applyFont="1" applyAlignment="1">
      <alignment vertical="top" wrapText="1"/>
    </xf>
    <xf numFmtId="0" fontId="24" fillId="0" borderId="0" xfId="0" applyFont="1" applyAlignment="1">
      <alignment horizontal="left" vertical="center"/>
    </xf>
    <xf numFmtId="0" fontId="27" fillId="0" borderId="0" xfId="0" applyFont="1" applyAlignment="1">
      <alignment vertical="top"/>
    </xf>
    <xf numFmtId="0" fontId="20" fillId="0" borderId="0" xfId="0" applyFont="1" applyAlignment="1">
      <alignment vertical="center" readingOrder="1"/>
    </xf>
    <xf numFmtId="0" fontId="27" fillId="0" borderId="0" xfId="0" applyFont="1" applyAlignment="1">
      <alignment vertical="top" wrapText="1"/>
    </xf>
    <xf numFmtId="0" fontId="21" fillId="0" borderId="0" xfId="0" applyFont="1" applyAlignment="1">
      <alignment vertical="center" wrapText="1"/>
    </xf>
    <xf numFmtId="20" fontId="21" fillId="0" borderId="0" xfId="0" applyNumberFormat="1" applyFont="1">
      <alignment vertical="center"/>
    </xf>
    <xf numFmtId="0" fontId="29" fillId="0" borderId="0" xfId="0" applyFont="1" applyAlignment="1">
      <alignment horizontal="center" vertical="center"/>
    </xf>
    <xf numFmtId="0" fontId="4" fillId="0" borderId="0" xfId="0" applyFont="1">
      <alignment vertical="center"/>
    </xf>
    <xf numFmtId="0" fontId="29" fillId="0" borderId="38" xfId="0" applyFont="1" applyBorder="1">
      <alignment vertical="center"/>
    </xf>
    <xf numFmtId="0" fontId="29" fillId="0" borderId="46" xfId="0" applyFont="1" applyBorder="1">
      <alignment vertical="center"/>
    </xf>
    <xf numFmtId="0" fontId="29" fillId="0" borderId="39" xfId="0" applyFont="1" applyBorder="1">
      <alignment vertical="center"/>
    </xf>
    <xf numFmtId="20" fontId="29" fillId="0" borderId="86" xfId="0" applyNumberFormat="1" applyFont="1" applyBorder="1" applyAlignment="1">
      <alignment horizontal="left" vertical="center"/>
    </xf>
    <xf numFmtId="20" fontId="29" fillId="0" borderId="2" xfId="0" applyNumberFormat="1" applyFont="1" applyBorder="1" applyAlignment="1">
      <alignment horizontal="left" vertical="center" shrinkToFit="1"/>
    </xf>
    <xf numFmtId="20" fontId="29" fillId="0" borderId="2" xfId="0" applyNumberFormat="1" applyFont="1" applyBorder="1" applyAlignment="1">
      <alignment horizontal="left" vertical="center"/>
    </xf>
    <xf numFmtId="0" fontId="29" fillId="0" borderId="2" xfId="0" applyFont="1" applyBorder="1">
      <alignment vertical="center"/>
    </xf>
    <xf numFmtId="20" fontId="26" fillId="0" borderId="0" xfId="0" applyNumberFormat="1" applyFont="1" applyAlignment="1">
      <alignment horizontal="center" vertical="center"/>
    </xf>
    <xf numFmtId="0" fontId="26" fillId="0" borderId="0" xfId="0" applyFont="1" applyAlignment="1">
      <alignment horizontal="center" wrapText="1"/>
    </xf>
    <xf numFmtId="0" fontId="21" fillId="0" borderId="0" xfId="0" applyFont="1" applyAlignment="1">
      <alignment horizontal="right" wrapText="1"/>
    </xf>
    <xf numFmtId="0" fontId="20" fillId="0" borderId="39" xfId="0" applyFont="1" applyBorder="1">
      <alignment vertical="center"/>
    </xf>
    <xf numFmtId="0" fontId="29" fillId="0" borderId="1" xfId="0" applyFont="1" applyBorder="1" applyAlignment="1">
      <alignment horizontal="left" vertical="center"/>
    </xf>
    <xf numFmtId="20" fontId="29" fillId="0" borderId="1" xfId="0" applyNumberFormat="1" applyFont="1" applyBorder="1" applyAlignment="1">
      <alignment horizontal="left" vertical="center"/>
    </xf>
    <xf numFmtId="0" fontId="26" fillId="0" borderId="25" xfId="0" applyFont="1" applyBorder="1" applyAlignment="1">
      <alignment horizontal="center" wrapText="1"/>
    </xf>
    <xf numFmtId="20" fontId="29" fillId="0" borderId="1" xfId="0" applyNumberFormat="1" applyFont="1" applyBorder="1" applyAlignment="1">
      <alignment horizontal="center" vertical="center"/>
    </xf>
    <xf numFmtId="0" fontId="21" fillId="0" borderId="44" xfId="0" applyFont="1" applyBorder="1" applyAlignment="1">
      <alignment vertical="center" wrapText="1"/>
    </xf>
    <xf numFmtId="0" fontId="22" fillId="0" borderId="0" xfId="0" applyFont="1">
      <alignment vertical="center"/>
    </xf>
    <xf numFmtId="0" fontId="21" fillId="0" borderId="27" xfId="0" applyFont="1" applyBorder="1" applyAlignment="1">
      <alignment vertical="center" wrapText="1"/>
    </xf>
    <xf numFmtId="0" fontId="20" fillId="0" borderId="19" xfId="0" applyFont="1" applyBorder="1">
      <alignment vertical="center"/>
    </xf>
    <xf numFmtId="0" fontId="22" fillId="0" borderId="27" xfId="0" applyFont="1" applyBorder="1">
      <alignment vertical="center"/>
    </xf>
    <xf numFmtId="38" fontId="0" fillId="0" borderId="0" xfId="1" applyFont="1">
      <alignment vertical="center"/>
    </xf>
    <xf numFmtId="0" fontId="5" fillId="0" borderId="1" xfId="0" applyFont="1" applyBorder="1" applyAlignment="1">
      <alignment horizontal="center" vertical="center"/>
    </xf>
    <xf numFmtId="0" fontId="29" fillId="0" borderId="88" xfId="0" applyFont="1" applyBorder="1" applyAlignment="1">
      <alignment horizontal="center" vertical="center" wrapText="1"/>
    </xf>
    <xf numFmtId="0" fontId="29" fillId="0" borderId="89" xfId="0" applyFont="1" applyBorder="1" applyAlignment="1">
      <alignment horizontal="center" vertical="center" wrapText="1"/>
    </xf>
    <xf numFmtId="0" fontId="12" fillId="0" borderId="0" xfId="1" applyNumberFormat="1" applyFont="1" applyBorder="1" applyAlignment="1" applyProtection="1">
      <alignment vertical="center"/>
    </xf>
    <xf numFmtId="0" fontId="21" fillId="0" borderId="30" xfId="0" applyFont="1" applyBorder="1" applyAlignment="1">
      <alignment horizontal="right" wrapText="1"/>
    </xf>
    <xf numFmtId="0" fontId="26" fillId="0" borderId="0" xfId="0" applyFont="1" applyAlignment="1">
      <alignment wrapText="1"/>
    </xf>
    <xf numFmtId="0" fontId="29" fillId="0" borderId="92" xfId="0" applyFont="1" applyBorder="1">
      <alignment vertical="center"/>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20" fontId="5" fillId="0" borderId="1" xfId="0" applyNumberFormat="1" applyFont="1" applyBorder="1" applyAlignment="1">
      <alignment horizontal="center" vertical="center"/>
    </xf>
    <xf numFmtId="46" fontId="5" fillId="0" borderId="1" xfId="0" applyNumberFormat="1" applyFont="1" applyBorder="1" applyAlignment="1">
      <alignment horizontal="center" vertical="center"/>
    </xf>
    <xf numFmtId="0" fontId="12" fillId="0" borderId="1" xfId="2" applyBorder="1">
      <alignment vertical="center"/>
    </xf>
    <xf numFmtId="38" fontId="12" fillId="0" borderId="1" xfId="1" applyFont="1" applyFill="1" applyBorder="1" applyAlignment="1" applyProtection="1">
      <alignment vertical="center"/>
    </xf>
    <xf numFmtId="38" fontId="12" fillId="0" borderId="1" xfId="1" applyFont="1" applyFill="1" applyBorder="1" applyAlignment="1" applyProtection="1">
      <alignment horizontal="center" vertical="center"/>
    </xf>
    <xf numFmtId="38" fontId="12" fillId="0" borderId="1" xfId="1" applyFont="1" applyFill="1" applyBorder="1" applyProtection="1">
      <alignment vertical="center"/>
    </xf>
    <xf numFmtId="181" fontId="0" fillId="0" borderId="0" xfId="0" applyNumberFormat="1">
      <alignment vertical="center"/>
    </xf>
    <xf numFmtId="0" fontId="0" fillId="0" borderId="0" xfId="0" applyAlignment="1">
      <alignment vertical="top"/>
    </xf>
    <xf numFmtId="0" fontId="0" fillId="0" borderId="2" xfId="0" applyBorder="1">
      <alignment vertical="center"/>
    </xf>
    <xf numFmtId="0" fontId="0" fillId="0" borderId="8" xfId="0" applyBorder="1">
      <alignment vertical="center"/>
    </xf>
    <xf numFmtId="0" fontId="0" fillId="0" borderId="83" xfId="0" applyBorder="1">
      <alignment vertical="center"/>
    </xf>
    <xf numFmtId="0" fontId="0" fillId="0" borderId="13" xfId="0" applyBorder="1">
      <alignment vertical="center"/>
    </xf>
    <xf numFmtId="0" fontId="0" fillId="0" borderId="13" xfId="0" applyBorder="1" applyAlignment="1">
      <alignment vertical="top"/>
    </xf>
    <xf numFmtId="0" fontId="0" fillId="0" borderId="35" xfId="0" applyBorder="1" applyAlignment="1">
      <alignment horizontal="center" vertical="center"/>
    </xf>
    <xf numFmtId="182" fontId="0" fillId="0" borderId="0" xfId="0" applyNumberFormat="1">
      <alignment vertical="center"/>
    </xf>
    <xf numFmtId="38" fontId="12" fillId="0" borderId="1" xfId="1" applyBorder="1" applyProtection="1">
      <alignment vertical="center"/>
    </xf>
    <xf numFmtId="38" fontId="0" fillId="0" borderId="1" xfId="1" applyFont="1" applyBorder="1">
      <alignment vertical="center"/>
    </xf>
    <xf numFmtId="20" fontId="0" fillId="0" borderId="1" xfId="0" applyNumberFormat="1" applyBorder="1">
      <alignment vertical="center"/>
    </xf>
    <xf numFmtId="38" fontId="0" fillId="0" borderId="1" xfId="1" applyFont="1" applyBorder="1" applyAlignment="1">
      <alignment vertical="center"/>
    </xf>
    <xf numFmtId="183" fontId="0" fillId="0" borderId="0" xfId="0" applyNumberFormat="1">
      <alignment vertical="center"/>
    </xf>
    <xf numFmtId="179" fontId="0" fillId="0" borderId="0" xfId="0" applyNumberFormat="1">
      <alignment vertical="center"/>
    </xf>
    <xf numFmtId="177" fontId="0" fillId="0" borderId="0" xfId="0" applyNumberFormat="1">
      <alignment vertical="center"/>
    </xf>
    <xf numFmtId="20" fontId="0" fillId="0" borderId="0" xfId="0" applyNumberFormat="1" applyAlignment="1">
      <alignment vertical="top"/>
    </xf>
    <xf numFmtId="179" fontId="0" fillId="0" borderId="0" xfId="0" applyNumberFormat="1" applyAlignment="1">
      <alignment horizontal="center" vertical="center"/>
    </xf>
    <xf numFmtId="0" fontId="0" fillId="0" borderId="0" xfId="0" applyAlignment="1">
      <alignment horizontal="right" vertical="center"/>
    </xf>
    <xf numFmtId="0" fontId="0" fillId="0" borderId="0" xfId="0" applyAlignment="1">
      <alignment vertical="center" textRotation="255"/>
    </xf>
    <xf numFmtId="0" fontId="0" fillId="0" borderId="3" xfId="0" applyBorder="1">
      <alignment vertical="center"/>
    </xf>
    <xf numFmtId="38" fontId="0" fillId="0" borderId="3" xfId="1" applyFont="1" applyBorder="1">
      <alignment vertical="center"/>
    </xf>
    <xf numFmtId="38" fontId="0" fillId="0" borderId="0" xfId="1" applyFont="1" applyBorder="1">
      <alignment vertical="center"/>
    </xf>
    <xf numFmtId="0" fontId="0" fillId="0" borderId="23" xfId="0" applyBorder="1">
      <alignment vertical="center"/>
    </xf>
    <xf numFmtId="0" fontId="0" fillId="0" borderId="5" xfId="2" applyFont="1" applyBorder="1">
      <alignment vertical="center"/>
    </xf>
    <xf numFmtId="0" fontId="0" fillId="0" borderId="22" xfId="0" applyBorder="1">
      <alignment vertical="center"/>
    </xf>
    <xf numFmtId="38" fontId="0" fillId="0" borderId="2" xfId="1" applyFont="1" applyBorder="1">
      <alignment vertical="center"/>
    </xf>
    <xf numFmtId="0" fontId="0" fillId="0" borderId="24" xfId="0" applyBorder="1">
      <alignment vertical="center"/>
    </xf>
    <xf numFmtId="20" fontId="0" fillId="0" borderId="95" xfId="2" applyNumberFormat="1" applyFont="1" applyBorder="1">
      <alignment vertical="center"/>
    </xf>
    <xf numFmtId="9" fontId="12" fillId="0" borderId="96" xfId="2" applyNumberFormat="1" applyBorder="1">
      <alignment vertical="center"/>
    </xf>
    <xf numFmtId="20" fontId="0" fillId="0" borderId="96" xfId="2" applyNumberFormat="1" applyFont="1" applyBorder="1">
      <alignment vertical="center"/>
    </xf>
    <xf numFmtId="20" fontId="12" fillId="0" borderId="96" xfId="2" applyNumberFormat="1" applyBorder="1">
      <alignment vertical="center"/>
    </xf>
    <xf numFmtId="0" fontId="0" fillId="0" borderId="96" xfId="0" applyBorder="1">
      <alignment vertical="center"/>
    </xf>
    <xf numFmtId="183" fontId="12" fillId="0" borderId="96" xfId="2" applyNumberFormat="1" applyBorder="1">
      <alignment vertical="center"/>
    </xf>
    <xf numFmtId="20" fontId="12" fillId="0" borderId="97" xfId="2" applyNumberFormat="1" applyBorder="1">
      <alignment vertical="center"/>
    </xf>
    <xf numFmtId="182" fontId="5" fillId="0" borderId="0" xfId="0" applyNumberFormat="1" applyFont="1">
      <alignment vertical="center"/>
    </xf>
    <xf numFmtId="38" fontId="0" fillId="0" borderId="1" xfId="0" applyNumberFormat="1" applyBorder="1">
      <alignment vertical="center"/>
    </xf>
    <xf numFmtId="38" fontId="0" fillId="0" borderId="2" xfId="0" applyNumberFormat="1" applyBorder="1">
      <alignment vertical="center"/>
    </xf>
    <xf numFmtId="0" fontId="0" fillId="0" borderId="24" xfId="0" applyBorder="1" applyAlignment="1">
      <alignment horizontal="center" vertical="center"/>
    </xf>
    <xf numFmtId="0" fontId="0" fillId="0" borderId="12" xfId="0" applyBorder="1">
      <alignment vertical="center"/>
    </xf>
    <xf numFmtId="0" fontId="0" fillId="0" borderId="12" xfId="0" applyBorder="1" applyAlignment="1">
      <alignment vertical="top"/>
    </xf>
    <xf numFmtId="0" fontId="5" fillId="0" borderId="0" xfId="0" applyFont="1" applyAlignment="1">
      <alignment vertical="top"/>
    </xf>
    <xf numFmtId="0" fontId="0" fillId="5" borderId="1" xfId="0" applyFill="1" applyBorder="1">
      <alignment vertical="center"/>
    </xf>
    <xf numFmtId="0" fontId="38" fillId="3" borderId="13" xfId="3" applyBorder="1">
      <alignment vertical="center"/>
    </xf>
    <xf numFmtId="0" fontId="38" fillId="3" borderId="1" xfId="3" applyBorder="1">
      <alignment vertical="center"/>
    </xf>
    <xf numFmtId="0" fontId="38" fillId="3" borderId="3" xfId="3" applyBorder="1">
      <alignment vertical="center"/>
    </xf>
    <xf numFmtId="0" fontId="0" fillId="7" borderId="13" xfId="0" applyFill="1" applyBorder="1">
      <alignment vertical="center"/>
    </xf>
    <xf numFmtId="0" fontId="0" fillId="7" borderId="1" xfId="0" applyFill="1" applyBorder="1">
      <alignment vertical="center"/>
    </xf>
    <xf numFmtId="0" fontId="0" fillId="7" borderId="2" xfId="0" applyFill="1" applyBorder="1">
      <alignment vertical="center"/>
    </xf>
    <xf numFmtId="0" fontId="0" fillId="6" borderId="13" xfId="0" applyFill="1" applyBorder="1">
      <alignment vertical="center"/>
    </xf>
    <xf numFmtId="0" fontId="0" fillId="6" borderId="1" xfId="0" applyFill="1" applyBorder="1">
      <alignment vertical="center"/>
    </xf>
    <xf numFmtId="0" fontId="0" fillId="6" borderId="2" xfId="0" applyFill="1" applyBorder="1">
      <alignment vertical="center"/>
    </xf>
    <xf numFmtId="0" fontId="0" fillId="4" borderId="13" xfId="0" applyFill="1" applyBorder="1">
      <alignment vertical="center"/>
    </xf>
    <xf numFmtId="0" fontId="0" fillId="4" borderId="1" xfId="0" applyFill="1" applyBorder="1">
      <alignment vertical="center"/>
    </xf>
    <xf numFmtId="0" fontId="0" fillId="4" borderId="2" xfId="0" applyFill="1" applyBorder="1">
      <alignment vertical="center"/>
    </xf>
    <xf numFmtId="0" fontId="0" fillId="5" borderId="12" xfId="0" applyFill="1" applyBorder="1">
      <alignment vertical="center"/>
    </xf>
    <xf numFmtId="0" fontId="0" fillId="5" borderId="2" xfId="0" applyFill="1" applyBorder="1">
      <alignment vertical="center"/>
    </xf>
    <xf numFmtId="0" fontId="0" fillId="2" borderId="12" xfId="0" applyFill="1" applyBorder="1">
      <alignment vertical="center"/>
    </xf>
    <xf numFmtId="0" fontId="0" fillId="2" borderId="1" xfId="0" applyFill="1" applyBorder="1">
      <alignment vertical="center"/>
    </xf>
    <xf numFmtId="0" fontId="0" fillId="2" borderId="2" xfId="0" applyFill="1" applyBorder="1">
      <alignment vertical="center"/>
    </xf>
    <xf numFmtId="178" fontId="9" fillId="0" borderId="0" xfId="0" applyNumberFormat="1" applyFont="1">
      <alignment vertical="center"/>
    </xf>
    <xf numFmtId="0" fontId="5" fillId="0" borderId="28" xfId="0" applyFont="1" applyBorder="1" applyAlignment="1">
      <alignment vertical="top"/>
    </xf>
    <xf numFmtId="0" fontId="5" fillId="0" borderId="18" xfId="0" applyFont="1" applyBorder="1" applyAlignment="1">
      <alignment vertical="top"/>
    </xf>
    <xf numFmtId="0" fontId="5" fillId="0" borderId="38" xfId="0" applyFont="1" applyBorder="1" applyAlignment="1">
      <alignment vertical="top"/>
    </xf>
    <xf numFmtId="0" fontId="0" fillId="0" borderId="106" xfId="0" applyBorder="1">
      <alignment vertical="center"/>
    </xf>
    <xf numFmtId="6" fontId="0" fillId="0" borderId="12" xfId="0" applyNumberFormat="1" applyBorder="1">
      <alignment vertical="center"/>
    </xf>
    <xf numFmtId="20" fontId="0" fillId="0" borderId="107" xfId="0" applyNumberFormat="1" applyBorder="1">
      <alignment vertical="center"/>
    </xf>
    <xf numFmtId="0" fontId="0" fillId="0" borderId="108" xfId="0" applyBorder="1" applyAlignment="1">
      <alignment horizontal="right" vertical="center"/>
    </xf>
    <xf numFmtId="38" fontId="20" fillId="0" borderId="1" xfId="0" applyNumberFormat="1" applyFont="1" applyBorder="1">
      <alignment vertical="center"/>
    </xf>
    <xf numFmtId="20" fontId="20" fillId="0" borderId="1" xfId="0" applyNumberFormat="1" applyFont="1" applyBorder="1">
      <alignment vertical="center"/>
    </xf>
    <xf numFmtId="179" fontId="0" fillId="0" borderId="107" xfId="0" applyNumberFormat="1" applyBorder="1">
      <alignment vertical="center"/>
    </xf>
    <xf numFmtId="0" fontId="20" fillId="2" borderId="1" xfId="0" applyFont="1" applyFill="1" applyBorder="1">
      <alignment vertical="center"/>
    </xf>
    <xf numFmtId="20" fontId="20" fillId="2" borderId="1" xfId="0" applyNumberFormat="1" applyFont="1" applyFill="1" applyBorder="1">
      <alignment vertical="center"/>
    </xf>
    <xf numFmtId="0" fontId="20" fillId="0" borderId="109" xfId="0" applyFont="1" applyBorder="1" applyAlignment="1">
      <alignment horizontal="center" vertical="center" textRotation="255"/>
    </xf>
    <xf numFmtId="0" fontId="29" fillId="0" borderId="109" xfId="0" applyFont="1" applyBorder="1" applyAlignment="1">
      <alignment horizontal="center" vertical="center" wrapText="1"/>
    </xf>
    <xf numFmtId="0" fontId="27" fillId="0" borderId="109" xfId="0" applyFont="1" applyBorder="1" applyAlignment="1">
      <alignment horizontal="center" vertical="center"/>
    </xf>
    <xf numFmtId="20" fontId="0" fillId="0" borderId="109" xfId="0" applyNumberFormat="1" applyBorder="1" applyAlignment="1">
      <alignment horizontal="center" vertical="center"/>
    </xf>
    <xf numFmtId="0" fontId="0" fillId="0" borderId="109" xfId="0" applyBorder="1" applyAlignment="1">
      <alignment horizontal="center" vertical="center"/>
    </xf>
    <xf numFmtId="0" fontId="29" fillId="0" borderId="109" xfId="0" applyFont="1" applyBorder="1">
      <alignment vertical="center"/>
    </xf>
    <xf numFmtId="0" fontId="20" fillId="0" borderId="110" xfId="0" applyFont="1" applyBorder="1" applyAlignment="1">
      <alignment horizontal="center" vertical="center" textRotation="255"/>
    </xf>
    <xf numFmtId="0" fontId="29" fillId="0" borderId="110" xfId="0" applyFont="1" applyBorder="1" applyAlignment="1">
      <alignment horizontal="center" vertical="center" wrapText="1"/>
    </xf>
    <xf numFmtId="0" fontId="27" fillId="0" borderId="110" xfId="0" applyFont="1" applyBorder="1" applyAlignment="1">
      <alignment horizontal="center" vertical="center"/>
    </xf>
    <xf numFmtId="20" fontId="0" fillId="0" borderId="110" xfId="0" applyNumberFormat="1" applyBorder="1" applyAlignment="1">
      <alignment horizontal="center" vertical="center"/>
    </xf>
    <xf numFmtId="0" fontId="0" fillId="0" borderId="110" xfId="0" applyBorder="1" applyAlignment="1">
      <alignment horizontal="center" vertical="center"/>
    </xf>
    <xf numFmtId="0" fontId="29" fillId="0" borderId="110" xfId="0" applyFont="1" applyBorder="1">
      <alignment vertical="center"/>
    </xf>
    <xf numFmtId="0" fontId="32" fillId="0" borderId="13" xfId="0" applyFont="1" applyBorder="1" applyAlignment="1">
      <alignment horizontal="right" vertical="top"/>
    </xf>
    <xf numFmtId="0" fontId="32" fillId="0" borderId="12" xfId="0" applyFont="1" applyBorder="1" applyAlignment="1">
      <alignment horizontal="right" vertical="top"/>
    </xf>
    <xf numFmtId="0" fontId="5" fillId="0" borderId="99" xfId="0" applyFont="1" applyBorder="1">
      <alignment vertical="center"/>
    </xf>
    <xf numFmtId="0" fontId="5" fillId="0" borderId="111" xfId="0" applyFont="1" applyBorder="1">
      <alignment vertical="center"/>
    </xf>
    <xf numFmtId="0" fontId="0" fillId="0" borderId="111" xfId="0" applyBorder="1">
      <alignment vertical="center"/>
    </xf>
    <xf numFmtId="0" fontId="0" fillId="0" borderId="100" xfId="0" applyBorder="1">
      <alignment vertical="center"/>
    </xf>
    <xf numFmtId="56" fontId="0" fillId="0" borderId="13" xfId="0" applyNumberFormat="1" applyBorder="1" applyAlignment="1">
      <alignment horizontal="center" vertical="center"/>
    </xf>
    <xf numFmtId="56" fontId="0" fillId="0" borderId="0" xfId="0" applyNumberFormat="1">
      <alignment vertical="center"/>
    </xf>
    <xf numFmtId="179" fontId="5" fillId="0" borderId="1" xfId="1" applyNumberFormat="1" applyFont="1" applyFill="1" applyBorder="1" applyAlignment="1" applyProtection="1">
      <alignment horizontal="center" vertical="center"/>
    </xf>
    <xf numFmtId="0" fontId="5" fillId="2" borderId="0" xfId="0" applyFont="1" applyFill="1">
      <alignment vertical="center"/>
    </xf>
    <xf numFmtId="179" fontId="12" fillId="2" borderId="0" xfId="1" applyNumberFormat="1" applyFont="1" applyFill="1" applyBorder="1" applyAlignment="1" applyProtection="1">
      <alignment vertical="center"/>
    </xf>
    <xf numFmtId="179" fontId="12" fillId="2" borderId="0" xfId="1" applyNumberFormat="1" applyFont="1" applyFill="1" applyBorder="1" applyProtection="1">
      <alignment vertical="center"/>
    </xf>
    <xf numFmtId="179" fontId="14" fillId="2" borderId="0" xfId="0" applyNumberFormat="1" applyFont="1" applyFill="1" applyAlignment="1"/>
    <xf numFmtId="0" fontId="22" fillId="0" borderId="11" xfId="0" applyFont="1" applyBorder="1">
      <alignment vertical="center"/>
    </xf>
    <xf numFmtId="0" fontId="22" fillId="0" borderId="25" xfId="0" applyFont="1" applyBorder="1">
      <alignment vertical="center"/>
    </xf>
    <xf numFmtId="0" fontId="38" fillId="3" borderId="23" xfId="3" applyBorder="1" applyAlignment="1">
      <alignment horizontal="center" vertical="center"/>
    </xf>
    <xf numFmtId="0" fontId="0" fillId="4" borderId="23" xfId="0" applyFill="1" applyBorder="1" applyAlignment="1">
      <alignment horizontal="center" vertical="center"/>
    </xf>
    <xf numFmtId="0" fontId="0" fillId="5" borderId="15" xfId="0" applyFill="1" applyBorder="1" applyAlignment="1">
      <alignment horizontal="center" vertical="center"/>
    </xf>
    <xf numFmtId="0" fontId="0" fillId="6" borderId="23" xfId="0" applyFill="1" applyBorder="1" applyAlignment="1">
      <alignment horizontal="center" vertical="center"/>
    </xf>
    <xf numFmtId="0" fontId="0" fillId="8" borderId="23" xfId="0" applyFill="1" applyBorder="1" applyAlignment="1">
      <alignment horizontal="center" vertical="center"/>
    </xf>
    <xf numFmtId="0" fontId="0" fillId="2" borderId="15" xfId="0" applyFill="1" applyBorder="1" applyAlignment="1">
      <alignment horizontal="center" vertical="center"/>
    </xf>
    <xf numFmtId="0" fontId="13" fillId="0" borderId="0" xfId="0" applyFont="1" applyAlignment="1" applyProtection="1">
      <protection locked="0"/>
    </xf>
    <xf numFmtId="0" fontId="13" fillId="0" borderId="0" xfId="0" applyFont="1" applyAlignment="1" applyProtection="1">
      <alignment horizontal="right"/>
      <protection locked="0"/>
    </xf>
    <xf numFmtId="0" fontId="0" fillId="0" borderId="0" xfId="0" applyAlignment="1" applyProtection="1">
      <protection locked="0"/>
    </xf>
    <xf numFmtId="0" fontId="13" fillId="2" borderId="0" xfId="0" applyFont="1" applyFill="1" applyAlignment="1" applyProtection="1">
      <protection locked="0"/>
    </xf>
    <xf numFmtId="0" fontId="0" fillId="2" borderId="0" xfId="0" applyFill="1" applyAlignment="1" applyProtection="1">
      <protection locked="0"/>
    </xf>
    <xf numFmtId="20" fontId="0" fillId="0" borderId="0" xfId="0" applyNumberFormat="1" applyAlignment="1" applyProtection="1">
      <protection locked="0"/>
    </xf>
    <xf numFmtId="20" fontId="0" fillId="2" borderId="0" xfId="0" applyNumberFormat="1" applyFill="1" applyAlignment="1" applyProtection="1">
      <protection locked="0"/>
    </xf>
    <xf numFmtId="0" fontId="13" fillId="0" borderId="0" xfId="0" applyFont="1" applyProtection="1">
      <alignment vertical="center"/>
      <protection locked="0"/>
    </xf>
    <xf numFmtId="0" fontId="43" fillId="0" borderId="0" xfId="4"/>
    <xf numFmtId="0" fontId="45" fillId="0" borderId="0" xfId="0" applyFont="1" applyAlignment="1"/>
    <xf numFmtId="0" fontId="0" fillId="0" borderId="0" xfId="0" applyAlignment="1">
      <alignment horizontal="left"/>
    </xf>
    <xf numFmtId="0" fontId="0" fillId="0" borderId="0" xfId="0" applyAlignment="1">
      <alignment horizontal="right"/>
    </xf>
    <xf numFmtId="58" fontId="0" fillId="0" borderId="0" xfId="0" applyNumberFormat="1" applyAlignment="1"/>
    <xf numFmtId="0" fontId="49" fillId="11" borderId="84" xfId="0" applyFont="1" applyFill="1" applyBorder="1" applyAlignment="1">
      <alignment horizontal="center" vertical="center"/>
    </xf>
    <xf numFmtId="0" fontId="49" fillId="11" borderId="22" xfId="0" applyFont="1" applyFill="1" applyBorder="1" applyAlignment="1">
      <alignment horizontal="center" vertical="center"/>
    </xf>
    <xf numFmtId="0" fontId="50" fillId="0" borderId="24" xfId="0" applyFont="1" applyBorder="1" applyAlignment="1">
      <alignment horizontal="center"/>
    </xf>
    <xf numFmtId="14" fontId="50" fillId="0" borderId="83" xfId="0" applyNumberFormat="1" applyFont="1" applyBorder="1" applyAlignment="1">
      <alignment horizontal="center"/>
    </xf>
    <xf numFmtId="0" fontId="51" fillId="0" borderId="0" xfId="0" applyFont="1" applyAlignment="1"/>
    <xf numFmtId="0" fontId="53" fillId="0" borderId="0" xfId="0" applyFont="1" applyAlignment="1">
      <alignment vertical="top"/>
    </xf>
    <xf numFmtId="0" fontId="53" fillId="0" borderId="0" xfId="0" applyFont="1" applyAlignment="1"/>
    <xf numFmtId="0" fontId="50" fillId="0" borderId="0" xfId="0" applyFont="1" applyAlignment="1"/>
    <xf numFmtId="0" fontId="55" fillId="11" borderId="118" xfId="0" applyFont="1" applyFill="1" applyBorder="1" applyAlignment="1">
      <alignment horizontal="center" vertical="center"/>
    </xf>
    <xf numFmtId="0" fontId="0" fillId="0" borderId="28" xfId="0" applyBorder="1" applyAlignment="1">
      <alignment wrapText="1"/>
    </xf>
    <xf numFmtId="0" fontId="0" fillId="0" borderId="18" xfId="0" applyBorder="1" applyAlignment="1"/>
    <xf numFmtId="0" fontId="0" fillId="0" borderId="38" xfId="0" applyBorder="1" applyAlignment="1"/>
    <xf numFmtId="0" fontId="0" fillId="0" borderId="37" xfId="0" applyBorder="1" applyAlignment="1"/>
    <xf numFmtId="56" fontId="0" fillId="0" borderId="0" xfId="0" applyNumberFormat="1" applyAlignment="1"/>
    <xf numFmtId="0" fontId="13" fillId="0" borderId="0" xfId="0" applyFont="1" applyAlignment="1">
      <alignment horizontal="center"/>
    </xf>
    <xf numFmtId="0" fontId="0" fillId="0" borderId="46" xfId="0" applyBorder="1" applyAlignment="1"/>
    <xf numFmtId="20" fontId="0" fillId="0" borderId="0" xfId="0" applyNumberFormat="1" applyAlignment="1"/>
    <xf numFmtId="0" fontId="0" fillId="0" borderId="29" xfId="0" applyBorder="1" applyAlignment="1"/>
    <xf numFmtId="0" fontId="0" fillId="0" borderId="27" xfId="0" applyBorder="1" applyAlignment="1"/>
    <xf numFmtId="0" fontId="0" fillId="0" borderId="39" xfId="0" applyBorder="1" applyAlignment="1"/>
    <xf numFmtId="0" fontId="49" fillId="0" borderId="0" xfId="0" applyFont="1">
      <alignment vertical="center"/>
    </xf>
    <xf numFmtId="0" fontId="21" fillId="0" borderId="37" xfId="0" applyFont="1" applyBorder="1" applyAlignment="1">
      <alignment horizontal="center" vertical="center" wrapText="1"/>
    </xf>
    <xf numFmtId="0" fontId="21" fillId="0" borderId="0" xfId="0" applyFont="1" applyAlignment="1">
      <alignment horizontal="center" vertical="center" wrapText="1"/>
    </xf>
    <xf numFmtId="0" fontId="0" fillId="0" borderId="95" xfId="0" applyBorder="1" applyAlignment="1">
      <alignment horizontal="center" vertical="center"/>
    </xf>
    <xf numFmtId="0" fontId="0" fillId="0" borderId="38" xfId="0" applyBorder="1">
      <alignment vertical="center"/>
    </xf>
    <xf numFmtId="0" fontId="20" fillId="0" borderId="0" xfId="0" applyFont="1" applyAlignment="1">
      <alignment horizontal="center" vertical="center"/>
    </xf>
    <xf numFmtId="38" fontId="20" fillId="0" borderId="0" xfId="1" applyFont="1" applyFill="1" applyBorder="1" applyAlignment="1">
      <alignment vertical="center"/>
    </xf>
    <xf numFmtId="0" fontId="58" fillId="0" borderId="0" xfId="0" applyFont="1" applyAlignment="1">
      <alignment horizontal="center" vertical="center"/>
    </xf>
    <xf numFmtId="0" fontId="6" fillId="0" borderId="21" xfId="0" applyFont="1" applyBorder="1">
      <alignment vertical="center"/>
    </xf>
    <xf numFmtId="0" fontId="10" fillId="0" borderId="1" xfId="0" applyFont="1" applyBorder="1">
      <alignment vertical="center"/>
    </xf>
    <xf numFmtId="0" fontId="6" fillId="0" borderId="138" xfId="0" applyFont="1" applyBorder="1">
      <alignment vertical="center"/>
    </xf>
    <xf numFmtId="0" fontId="0" fillId="2" borderId="0" xfId="0" applyFill="1">
      <alignment vertical="center"/>
    </xf>
    <xf numFmtId="0" fontId="0" fillId="2" borderId="46" xfId="0" applyFill="1" applyBorder="1">
      <alignment vertical="center"/>
    </xf>
    <xf numFmtId="0" fontId="0" fillId="2" borderId="138" xfId="0" applyFill="1" applyBorder="1">
      <alignment vertical="center"/>
    </xf>
    <xf numFmtId="0" fontId="0" fillId="2" borderId="139" xfId="0" applyFill="1" applyBorder="1">
      <alignment vertical="center"/>
    </xf>
    <xf numFmtId="0" fontId="0" fillId="0" borderId="138" xfId="0" applyBorder="1">
      <alignment vertical="center"/>
    </xf>
    <xf numFmtId="0" fontId="0" fillId="0" borderId="139" xfId="0" applyBorder="1">
      <alignment vertical="center"/>
    </xf>
    <xf numFmtId="0" fontId="0" fillId="0" borderId="0" xfId="0" applyAlignment="1">
      <alignment horizontal="left" vertical="center"/>
    </xf>
    <xf numFmtId="0" fontId="58" fillId="0" borderId="18" xfId="0" applyFont="1" applyBorder="1">
      <alignment vertical="center"/>
    </xf>
    <xf numFmtId="0" fontId="0" fillId="0" borderId="18" xfId="0" applyBorder="1" applyAlignment="1">
      <alignment horizontal="left" vertical="center"/>
    </xf>
    <xf numFmtId="0" fontId="0" fillId="0" borderId="144" xfId="0" applyBorder="1">
      <alignment vertical="center"/>
    </xf>
    <xf numFmtId="0" fontId="64" fillId="0" borderId="0" xfId="0" applyFont="1" applyAlignment="1">
      <alignment horizontal="left" vertical="center"/>
    </xf>
    <xf numFmtId="0" fontId="0" fillId="0" borderId="74" xfId="0" applyBorder="1">
      <alignment vertical="center"/>
    </xf>
    <xf numFmtId="0" fontId="0" fillId="0" borderId="137" xfId="0" applyBorder="1">
      <alignment vertical="center"/>
    </xf>
    <xf numFmtId="0" fontId="0" fillId="0" borderId="145" xfId="0" applyBorder="1">
      <alignment vertical="center"/>
    </xf>
    <xf numFmtId="0" fontId="0" fillId="2" borderId="37" xfId="0" applyFill="1" applyBorder="1">
      <alignment vertical="center"/>
    </xf>
    <xf numFmtId="0" fontId="0" fillId="2" borderId="74" xfId="0" applyFill="1" applyBorder="1">
      <alignment vertical="center"/>
    </xf>
    <xf numFmtId="0" fontId="0" fillId="2" borderId="137" xfId="0" applyFill="1" applyBorder="1">
      <alignment vertical="center"/>
    </xf>
    <xf numFmtId="0" fontId="0" fillId="2" borderId="145" xfId="0" applyFill="1" applyBorder="1">
      <alignment vertical="center"/>
    </xf>
    <xf numFmtId="0" fontId="0" fillId="2" borderId="146" xfId="0" applyFill="1" applyBorder="1">
      <alignment vertical="center"/>
    </xf>
    <xf numFmtId="0" fontId="0" fillId="2" borderId="147" xfId="0" applyFill="1" applyBorder="1">
      <alignment vertical="center"/>
    </xf>
    <xf numFmtId="0" fontId="0" fillId="2" borderId="148" xfId="0" applyFill="1" applyBorder="1">
      <alignment vertical="center"/>
    </xf>
    <xf numFmtId="0" fontId="0" fillId="2" borderId="29" xfId="0" applyFill="1" applyBorder="1">
      <alignment vertical="center"/>
    </xf>
    <xf numFmtId="0" fontId="0" fillId="2" borderId="151" xfId="0" applyFill="1" applyBorder="1">
      <alignment vertical="center"/>
    </xf>
    <xf numFmtId="0" fontId="0" fillId="2" borderId="27" xfId="0" applyFill="1" applyBorder="1">
      <alignment vertical="center"/>
    </xf>
    <xf numFmtId="0" fontId="0" fillId="2" borderId="39" xfId="0" applyFill="1" applyBorder="1">
      <alignment vertical="center"/>
    </xf>
    <xf numFmtId="185" fontId="0" fillId="0" borderId="46" xfId="0" applyNumberFormat="1" applyBorder="1">
      <alignment vertical="center"/>
    </xf>
    <xf numFmtId="20" fontId="0" fillId="0" borderId="46" xfId="0" applyNumberFormat="1" applyBorder="1">
      <alignment vertical="center"/>
    </xf>
    <xf numFmtId="0" fontId="0" fillId="0" borderId="29" xfId="0" applyBorder="1">
      <alignment vertical="center"/>
    </xf>
    <xf numFmtId="38" fontId="14" fillId="0" borderId="0" xfId="1" applyFont="1" applyBorder="1" applyAlignment="1" applyProtection="1">
      <alignment horizontal="left" vertical="center"/>
    </xf>
    <xf numFmtId="179" fontId="20" fillId="0" borderId="0" xfId="0" applyNumberFormat="1" applyFont="1">
      <alignment vertical="center"/>
    </xf>
    <xf numFmtId="20" fontId="0" fillId="0" borderId="107" xfId="0" applyNumberFormat="1" applyBorder="1" applyAlignment="1">
      <alignment horizontal="center" vertical="center"/>
    </xf>
    <xf numFmtId="179" fontId="0" fillId="0" borderId="107" xfId="0" applyNumberFormat="1" applyBorder="1" applyAlignment="1">
      <alignment horizontal="center" vertical="center"/>
    </xf>
    <xf numFmtId="0" fontId="0" fillId="0" borderId="82" xfId="0" applyBorder="1">
      <alignment vertical="center"/>
    </xf>
    <xf numFmtId="0" fontId="0" fillId="0" borderId="19" xfId="0" applyBorder="1">
      <alignment vertical="center"/>
    </xf>
    <xf numFmtId="0" fontId="0" fillId="0" borderId="47" xfId="0" applyBorder="1">
      <alignment vertical="center"/>
    </xf>
    <xf numFmtId="0" fontId="0" fillId="0" borderId="152" xfId="0" applyBorder="1">
      <alignment vertical="center"/>
    </xf>
    <xf numFmtId="20" fontId="0" fillId="0" borderId="19" xfId="0" applyNumberFormat="1" applyBorder="1">
      <alignment vertical="center"/>
    </xf>
    <xf numFmtId="38" fontId="0" fillId="0" borderId="46" xfId="0" applyNumberFormat="1" applyBorder="1">
      <alignment vertical="center"/>
    </xf>
    <xf numFmtId="183" fontId="0" fillId="0" borderId="0" xfId="1" applyNumberFormat="1" applyFont="1" applyBorder="1">
      <alignment vertical="center"/>
    </xf>
    <xf numFmtId="0" fontId="20" fillId="0" borderId="9" xfId="0" applyFont="1" applyBorder="1">
      <alignment vertical="center"/>
    </xf>
    <xf numFmtId="0" fontId="0" fillId="0" borderId="107" xfId="0" applyBorder="1">
      <alignment vertical="center"/>
    </xf>
    <xf numFmtId="179" fontId="20" fillId="0" borderId="1" xfId="0" applyNumberFormat="1" applyFont="1" applyBorder="1">
      <alignment vertical="center"/>
    </xf>
    <xf numFmtId="179" fontId="20" fillId="0" borderId="1" xfId="0" applyNumberFormat="1" applyFont="1" applyBorder="1" applyAlignment="1">
      <alignment horizontal="right" vertical="center"/>
    </xf>
    <xf numFmtId="0" fontId="20" fillId="0" borderId="7" xfId="0" applyFont="1" applyBorder="1">
      <alignment vertical="center"/>
    </xf>
    <xf numFmtId="0" fontId="20" fillId="12" borderId="9" xfId="0" applyFont="1" applyFill="1" applyBorder="1">
      <alignment vertical="center"/>
    </xf>
    <xf numFmtId="0" fontId="20" fillId="12" borderId="1" xfId="0" applyFont="1" applyFill="1" applyBorder="1">
      <alignment vertical="center"/>
    </xf>
    <xf numFmtId="0" fontId="13" fillId="0" borderId="0" xfId="0" applyFont="1">
      <alignment vertical="center"/>
    </xf>
    <xf numFmtId="0" fontId="18" fillId="0" borderId="0" xfId="0" applyFont="1">
      <alignment vertical="center"/>
    </xf>
    <xf numFmtId="179" fontId="13" fillId="0" borderId="0" xfId="0" applyNumberFormat="1" applyFont="1">
      <alignment vertical="center"/>
    </xf>
    <xf numFmtId="0" fontId="0" fillId="0" borderId="7" xfId="0" applyBorder="1" applyAlignment="1">
      <alignment horizontal="center" vertical="center"/>
    </xf>
    <xf numFmtId="0" fontId="0" fillId="2" borderId="28" xfId="0" applyFill="1" applyBorder="1">
      <alignment vertical="center"/>
    </xf>
    <xf numFmtId="0" fontId="0" fillId="2" borderId="18" xfId="0" applyFill="1" applyBorder="1">
      <alignment vertical="center"/>
    </xf>
    <xf numFmtId="0" fontId="0" fillId="2" borderId="38" xfId="0" applyFill="1" applyBorder="1">
      <alignment vertical="center"/>
    </xf>
    <xf numFmtId="0" fontId="4" fillId="0" borderId="1" xfId="0" applyFont="1" applyBorder="1">
      <alignment vertical="center"/>
    </xf>
    <xf numFmtId="0" fontId="3" fillId="0" borderId="0" xfId="0" applyFont="1" applyAlignment="1">
      <alignment vertical="top"/>
    </xf>
    <xf numFmtId="0" fontId="3" fillId="0" borderId="0" xfId="0" applyFont="1">
      <alignment vertical="center"/>
    </xf>
    <xf numFmtId="0" fontId="18" fillId="0" borderId="0" xfId="0" applyFont="1" applyAlignment="1">
      <alignment vertical="top" wrapText="1"/>
    </xf>
    <xf numFmtId="0" fontId="20" fillId="0" borderId="113" xfId="0" applyFont="1" applyBorder="1">
      <alignment vertical="center"/>
    </xf>
    <xf numFmtId="38" fontId="0" fillId="0" borderId="152" xfId="1" applyFont="1" applyBorder="1">
      <alignment vertical="center"/>
    </xf>
    <xf numFmtId="0" fontId="21" fillId="0" borderId="19" xfId="0" applyFont="1" applyBorder="1" applyAlignment="1">
      <alignment horizontal="center" vertical="center" wrapText="1"/>
    </xf>
    <xf numFmtId="0" fontId="29" fillId="0" borderId="163" xfId="0" applyFont="1" applyBorder="1" applyAlignment="1">
      <alignment horizontal="center" vertical="center"/>
    </xf>
    <xf numFmtId="0" fontId="26" fillId="0" borderId="44" xfId="0" applyFont="1" applyBorder="1" applyAlignment="1">
      <alignment wrapText="1"/>
    </xf>
    <xf numFmtId="0" fontId="21" fillId="0" borderId="20" xfId="0" applyFont="1" applyBorder="1" applyAlignment="1">
      <alignment horizontal="right" wrapText="1"/>
    </xf>
    <xf numFmtId="0" fontId="21" fillId="0" borderId="18" xfId="0" applyFont="1" applyBorder="1" applyAlignment="1">
      <alignment horizontal="right" wrapText="1"/>
    </xf>
    <xf numFmtId="0" fontId="20" fillId="0" borderId="10" xfId="0" applyFont="1" applyBorder="1">
      <alignment vertical="center"/>
    </xf>
    <xf numFmtId="20" fontId="26" fillId="0" borderId="41" xfId="0" applyNumberFormat="1" applyFont="1" applyBorder="1" applyAlignment="1">
      <alignment horizontal="center" vertical="center"/>
    </xf>
    <xf numFmtId="0" fontId="21" fillId="0" borderId="41" xfId="0" applyFont="1" applyBorder="1" applyAlignment="1">
      <alignment horizontal="center" vertical="center" wrapText="1"/>
    </xf>
    <xf numFmtId="0" fontId="26" fillId="0" borderId="41" xfId="0" applyFont="1" applyBorder="1" applyAlignment="1">
      <alignment horizontal="center" wrapText="1"/>
    </xf>
    <xf numFmtId="0" fontId="21" fillId="0" borderId="41" xfId="0" applyFont="1" applyBorder="1" applyAlignment="1">
      <alignment horizontal="right" wrapText="1"/>
    </xf>
    <xf numFmtId="0" fontId="21" fillId="0" borderId="166" xfId="0" applyFont="1" applyBorder="1" applyAlignment="1">
      <alignment vertical="top" wrapText="1"/>
    </xf>
    <xf numFmtId="184" fontId="0" fillId="0" borderId="0" xfId="0" applyNumberFormat="1">
      <alignment vertical="center"/>
    </xf>
    <xf numFmtId="0" fontId="0" fillId="0" borderId="30" xfId="0" applyBorder="1" applyAlignment="1">
      <alignment horizontal="right"/>
    </xf>
    <xf numFmtId="14" fontId="0" fillId="0" borderId="1" xfId="0" applyNumberFormat="1" applyBorder="1" applyProtection="1">
      <alignment vertical="center"/>
      <protection locked="0"/>
    </xf>
    <xf numFmtId="0" fontId="0" fillId="0" borderId="1" xfId="0" applyBorder="1" applyProtection="1">
      <alignment vertical="center"/>
      <protection locked="0"/>
    </xf>
    <xf numFmtId="0" fontId="16" fillId="0" borderId="1" xfId="0" applyFont="1" applyBorder="1" applyProtection="1">
      <alignment vertical="center"/>
      <protection locked="0"/>
    </xf>
    <xf numFmtId="0" fontId="10" fillId="0" borderId="1" xfId="0" applyFont="1" applyBorder="1" applyProtection="1">
      <alignment vertical="center"/>
      <protection locked="0"/>
    </xf>
    <xf numFmtId="0" fontId="40" fillId="9" borderId="1" xfId="0" applyFont="1" applyFill="1" applyBorder="1" applyProtection="1">
      <alignment vertical="center"/>
      <protection locked="0"/>
    </xf>
    <xf numFmtId="20" fontId="0" fillId="0" borderId="1" xfId="0" applyNumberFormat="1" applyBorder="1" applyProtection="1">
      <alignment vertical="center"/>
      <protection locked="0"/>
    </xf>
    <xf numFmtId="0" fontId="33" fillId="0" borderId="1" xfId="0" applyFont="1" applyBorder="1" applyProtection="1">
      <alignment vertical="center"/>
      <protection locked="0"/>
    </xf>
    <xf numFmtId="0" fontId="34" fillId="0" borderId="1" xfId="0" applyFont="1" applyBorder="1" applyProtection="1">
      <alignment vertical="center"/>
      <protection locked="0"/>
    </xf>
    <xf numFmtId="0" fontId="0" fillId="0" borderId="1" xfId="0" applyBorder="1" applyAlignment="1">
      <alignment horizontal="left" vertical="center"/>
    </xf>
    <xf numFmtId="0" fontId="11" fillId="0" borderId="19" xfId="0" applyFont="1" applyBorder="1">
      <alignment vertical="center"/>
    </xf>
    <xf numFmtId="0" fontId="31" fillId="0" borderId="18" xfId="0" applyFont="1" applyBorder="1">
      <alignment vertical="center"/>
    </xf>
    <xf numFmtId="42" fontId="20" fillId="0" borderId="0" xfId="0" applyNumberFormat="1" applyFont="1">
      <alignment vertical="center"/>
    </xf>
    <xf numFmtId="182" fontId="20" fillId="0" borderId="0" xfId="0" applyNumberFormat="1" applyFont="1">
      <alignment vertical="center"/>
    </xf>
    <xf numFmtId="38" fontId="20" fillId="0" borderId="0" xfId="1" applyFont="1" applyAlignment="1">
      <alignment vertical="center"/>
    </xf>
    <xf numFmtId="0" fontId="3" fillId="0" borderId="0" xfId="0" applyFont="1" applyAlignment="1">
      <alignment vertical="center" textRotation="255"/>
    </xf>
    <xf numFmtId="0" fontId="3" fillId="0" borderId="0" xfId="0" applyFont="1" applyAlignment="1">
      <alignment vertical="center" wrapText="1"/>
    </xf>
    <xf numFmtId="0" fontId="17" fillId="0" borderId="0" xfId="0" applyFont="1" applyAlignment="1">
      <alignment vertical="center" wrapText="1"/>
    </xf>
    <xf numFmtId="0" fontId="4" fillId="0" borderId="0" xfId="0" applyFont="1" applyAlignment="1">
      <alignment wrapText="1"/>
    </xf>
    <xf numFmtId="0" fontId="4" fillId="0" borderId="17" xfId="0" applyFont="1" applyBorder="1">
      <alignment vertical="center"/>
    </xf>
    <xf numFmtId="0" fontId="7" fillId="0" borderId="10" xfId="0" applyFont="1" applyBorder="1">
      <alignment vertical="center"/>
    </xf>
    <xf numFmtId="176" fontId="0" fillId="0" borderId="0" xfId="0" applyNumberFormat="1">
      <alignment vertical="center"/>
    </xf>
    <xf numFmtId="178" fontId="7" fillId="0" borderId="27" xfId="0" applyNumberFormat="1" applyFont="1" applyBorder="1">
      <alignment vertical="center"/>
    </xf>
    <xf numFmtId="0" fontId="0" fillId="0" borderId="31" xfId="0" applyBorder="1" applyAlignment="1">
      <alignment horizontal="right"/>
    </xf>
    <xf numFmtId="0" fontId="3" fillId="0" borderId="0" xfId="0" applyFont="1" applyAlignment="1">
      <alignment vertical="top" wrapText="1"/>
    </xf>
    <xf numFmtId="0" fontId="72" fillId="0" borderId="0" xfId="0" applyFont="1" applyAlignment="1">
      <alignment vertical="top" wrapText="1"/>
    </xf>
    <xf numFmtId="0" fontId="72" fillId="0" borderId="0" xfId="0" applyFont="1" applyAlignment="1">
      <alignment vertical="top"/>
    </xf>
    <xf numFmtId="177" fontId="3" fillId="0" borderId="0" xfId="0" applyNumberFormat="1" applyFont="1">
      <alignment vertical="center"/>
    </xf>
    <xf numFmtId="0" fontId="4" fillId="0" borderId="0" xfId="0" applyFont="1" applyAlignment="1">
      <alignment vertical="top"/>
    </xf>
    <xf numFmtId="0" fontId="70" fillId="0" borderId="5" xfId="0" applyFont="1" applyBorder="1" applyAlignment="1" applyProtection="1">
      <alignment horizontal="center" vertical="center"/>
      <protection locked="0"/>
    </xf>
    <xf numFmtId="0" fontId="70" fillId="0" borderId="1" xfId="0" applyFont="1" applyBorder="1" applyAlignment="1" applyProtection="1">
      <alignment horizontal="center" vertical="center"/>
      <protection locked="0"/>
    </xf>
    <xf numFmtId="0" fontId="70" fillId="0" borderId="8" xfId="0" applyFont="1" applyBorder="1" applyAlignment="1" applyProtection="1">
      <alignment horizontal="center" vertical="center"/>
      <protection locked="0"/>
    </xf>
    <xf numFmtId="0" fontId="20" fillId="0" borderId="11" xfId="0" applyFont="1" applyBorder="1" applyProtection="1">
      <alignment vertical="center"/>
      <protection locked="0"/>
    </xf>
    <xf numFmtId="0" fontId="20" fillId="0" borderId="21" xfId="0" applyFont="1" applyBorder="1" applyProtection="1">
      <alignment vertical="center"/>
      <protection locked="0"/>
    </xf>
    <xf numFmtId="0" fontId="20" fillId="0" borderId="26" xfId="0" applyFont="1" applyBorder="1" applyProtection="1">
      <alignment vertical="center"/>
      <protection locked="0"/>
    </xf>
    <xf numFmtId="0" fontId="20" fillId="0" borderId="36" xfId="0" applyFont="1" applyBorder="1" applyProtection="1">
      <alignment vertical="center"/>
      <protection locked="0"/>
    </xf>
    <xf numFmtId="20" fontId="38" fillId="3" borderId="1" xfId="3" applyNumberFormat="1" applyBorder="1" applyAlignment="1" applyProtection="1">
      <alignment horizontal="left" vertical="center"/>
      <protection locked="0"/>
    </xf>
    <xf numFmtId="0" fontId="22" fillId="0" borderId="0" xfId="0" applyFont="1" applyAlignment="1" applyProtection="1">
      <alignment horizontal="justify" vertical="center" wrapText="1"/>
      <protection locked="0"/>
    </xf>
    <xf numFmtId="56" fontId="29" fillId="0" borderId="41" xfId="0" applyNumberFormat="1" applyFont="1" applyBorder="1" applyAlignment="1" applyProtection="1">
      <alignment horizontal="center" vertical="center"/>
      <protection locked="0"/>
    </xf>
    <xf numFmtId="0" fontId="0" fillId="2" borderId="1" xfId="0" applyFill="1" applyBorder="1" applyAlignment="1">
      <alignment horizontal="center" vertical="center"/>
    </xf>
    <xf numFmtId="0" fontId="0" fillId="0" borderId="9" xfId="0" applyBorder="1" applyAlignment="1">
      <alignment horizontal="center" vertical="center"/>
    </xf>
    <xf numFmtId="0" fontId="0" fillId="2" borderId="9" xfId="0" applyFill="1" applyBorder="1" applyAlignment="1">
      <alignment horizontal="center" vertical="center"/>
    </xf>
    <xf numFmtId="0" fontId="0" fillId="2" borderId="7" xfId="0" applyFill="1" applyBorder="1" applyAlignment="1">
      <alignment horizontal="center" vertical="center"/>
    </xf>
    <xf numFmtId="0" fontId="0" fillId="0" borderId="0" xfId="0" applyAlignment="1">
      <alignment vertical="top" wrapText="1"/>
    </xf>
    <xf numFmtId="0" fontId="32" fillId="0" borderId="0" xfId="0" applyFont="1" applyAlignment="1">
      <alignment vertical="top" wrapText="1"/>
    </xf>
    <xf numFmtId="0" fontId="0" fillId="2" borderId="8" xfId="0" applyFill="1" applyBorder="1" applyAlignment="1">
      <alignment horizontal="center" vertical="center"/>
    </xf>
    <xf numFmtId="0" fontId="18" fillId="0" borderId="0" xfId="0" applyFont="1" applyAlignment="1">
      <alignment horizontal="center" vertical="center"/>
    </xf>
    <xf numFmtId="20" fontId="20" fillId="0" borderId="12" xfId="0" applyNumberFormat="1" applyFont="1" applyBorder="1" applyProtection="1">
      <alignment vertical="center"/>
      <protection locked="0"/>
    </xf>
    <xf numFmtId="0" fontId="20" fillId="12" borderId="31" xfId="0" applyFont="1" applyFill="1" applyBorder="1" applyProtection="1">
      <alignment vertical="center"/>
      <protection locked="0"/>
    </xf>
    <xf numFmtId="0" fontId="20" fillId="0" borderId="1" xfId="0" applyFont="1" applyBorder="1" applyProtection="1">
      <alignment vertical="center"/>
      <protection locked="0"/>
    </xf>
    <xf numFmtId="20" fontId="20" fillId="0" borderId="1" xfId="0" applyNumberFormat="1" applyFont="1" applyBorder="1" applyProtection="1">
      <alignment vertical="center"/>
      <protection locked="0"/>
    </xf>
    <xf numFmtId="0" fontId="20" fillId="12" borderId="1" xfId="0" applyFont="1" applyFill="1" applyBorder="1" applyProtection="1">
      <alignment vertical="center"/>
      <protection locked="0"/>
    </xf>
    <xf numFmtId="0" fontId="20" fillId="0" borderId="30" xfId="0" applyFont="1" applyBorder="1" applyProtection="1">
      <alignment vertical="center"/>
      <protection locked="0"/>
    </xf>
    <xf numFmtId="0" fontId="20" fillId="12" borderId="12" xfId="0" applyFont="1" applyFill="1" applyBorder="1" applyProtection="1">
      <alignment vertical="center"/>
      <protection locked="0"/>
    </xf>
    <xf numFmtId="0" fontId="5" fillId="2" borderId="5" xfId="0" applyFont="1" applyFill="1" applyBorder="1" applyProtection="1">
      <alignment vertical="center"/>
      <protection locked="0"/>
    </xf>
    <xf numFmtId="0" fontId="5" fillId="0" borderId="0" xfId="0" applyFont="1" applyProtection="1">
      <alignment vertical="center"/>
      <protection locked="0"/>
    </xf>
    <xf numFmtId="0" fontId="0" fillId="0" borderId="0" xfId="0" applyProtection="1">
      <alignment vertical="center"/>
      <protection locked="0"/>
    </xf>
    <xf numFmtId="0" fontId="1" fillId="0" borderId="0" xfId="0" applyFont="1" applyAlignment="1" applyProtection="1">
      <alignment vertical="top"/>
      <protection locked="0"/>
    </xf>
    <xf numFmtId="0" fontId="3" fillId="0" borderId="0" xfId="0" applyFont="1" applyAlignment="1" applyProtection="1">
      <alignment vertical="center" textRotation="255"/>
      <protection locked="0"/>
    </xf>
    <xf numFmtId="0" fontId="5" fillId="0" borderId="0" xfId="0" applyFont="1" applyAlignment="1" applyProtection="1">
      <alignment vertical="center" textRotation="255"/>
      <protection locked="0"/>
    </xf>
    <xf numFmtId="0" fontId="33" fillId="0" borderId="0" xfId="0" applyFont="1" applyProtection="1">
      <alignment vertical="center"/>
      <protection locked="0"/>
    </xf>
    <xf numFmtId="0" fontId="13" fillId="0" borderId="0" xfId="0" applyFont="1" applyAlignment="1" applyProtection="1">
      <alignment horizontal="center" vertical="center"/>
      <protection locked="0"/>
    </xf>
    <xf numFmtId="0" fontId="4" fillId="0" borderId="0" xfId="0" applyFont="1" applyProtection="1">
      <alignment vertical="center"/>
      <protection locked="0"/>
    </xf>
    <xf numFmtId="0" fontId="6" fillId="0" borderId="0" xfId="0" applyFont="1" applyProtection="1">
      <alignment vertical="center"/>
      <protection locked="0"/>
    </xf>
    <xf numFmtId="0" fontId="34" fillId="0" borderId="0" xfId="0" applyFont="1" applyProtection="1">
      <alignment vertical="center"/>
      <protection locked="0"/>
    </xf>
    <xf numFmtId="0" fontId="3" fillId="0" borderId="0" xfId="0" applyFont="1" applyProtection="1">
      <alignment vertical="center"/>
      <protection locked="0"/>
    </xf>
    <xf numFmtId="0" fontId="0" fillId="0" borderId="28" xfId="0" applyBorder="1" applyAlignment="1">
      <alignment vertical="center" textRotation="255"/>
    </xf>
    <xf numFmtId="0" fontId="13" fillId="0" borderId="18" xfId="0" applyFont="1" applyBorder="1">
      <alignment vertical="center"/>
    </xf>
    <xf numFmtId="0" fontId="18" fillId="0" borderId="18" xfId="0" applyFont="1" applyBorder="1" applyAlignment="1" applyProtection="1">
      <alignment horizontal="center" vertical="center"/>
      <protection locked="0"/>
    </xf>
    <xf numFmtId="0" fontId="13" fillId="0" borderId="18" xfId="0" applyFont="1" applyBorder="1" applyProtection="1">
      <alignment vertical="center"/>
      <protection locked="0"/>
    </xf>
    <xf numFmtId="0" fontId="70" fillId="0" borderId="18" xfId="0" applyFont="1" applyBorder="1" applyAlignment="1" applyProtection="1">
      <alignment horizontal="center" vertical="center"/>
      <protection locked="0"/>
    </xf>
    <xf numFmtId="0" fontId="0" fillId="0" borderId="18" xfId="0" applyBorder="1" applyProtection="1">
      <alignment vertical="center"/>
      <protection locked="0"/>
    </xf>
    <xf numFmtId="0" fontId="5" fillId="0" borderId="18" xfId="0" applyFont="1" applyBorder="1" applyAlignment="1" applyProtection="1">
      <alignment vertical="center" textRotation="255"/>
      <protection locked="0"/>
    </xf>
    <xf numFmtId="0" fontId="5" fillId="0" borderId="18" xfId="0" applyFont="1" applyBorder="1" applyProtection="1">
      <alignment vertical="center"/>
      <protection locked="0"/>
    </xf>
    <xf numFmtId="0" fontId="33" fillId="0" borderId="18" xfId="0" applyFont="1" applyBorder="1" applyProtection="1">
      <alignment vertical="center"/>
      <protection locked="0"/>
    </xf>
    <xf numFmtId="0" fontId="4" fillId="0" borderId="18" xfId="0" applyFont="1" applyBorder="1" applyAlignment="1" applyProtection="1">
      <alignment vertical="top"/>
      <protection locked="0"/>
    </xf>
    <xf numFmtId="0" fontId="3" fillId="0" borderId="18" xfId="0" applyFont="1" applyBorder="1" applyAlignment="1" applyProtection="1">
      <alignment vertical="center" textRotation="255"/>
      <protection locked="0"/>
    </xf>
    <xf numFmtId="0" fontId="1" fillId="0" borderId="18" xfId="0" applyFont="1" applyBorder="1" applyAlignment="1" applyProtection="1">
      <alignment vertical="top"/>
      <protection locked="0"/>
    </xf>
    <xf numFmtId="0" fontId="1" fillId="0" borderId="38" xfId="0" applyFont="1" applyBorder="1" applyAlignment="1" applyProtection="1">
      <alignment vertical="top"/>
      <protection locked="0"/>
    </xf>
    <xf numFmtId="0" fontId="0" fillId="0" borderId="37" xfId="0" applyBorder="1" applyAlignment="1">
      <alignment vertical="center" textRotation="255"/>
    </xf>
    <xf numFmtId="0" fontId="1" fillId="0" borderId="46" xfId="0" applyFont="1" applyBorder="1" applyAlignment="1" applyProtection="1">
      <alignment vertical="top"/>
      <protection locked="0"/>
    </xf>
    <xf numFmtId="0" fontId="0" fillId="0" borderId="29" xfId="0" applyBorder="1" applyAlignment="1">
      <alignment vertical="center" textRotation="255"/>
    </xf>
    <xf numFmtId="0" fontId="13" fillId="0" borderId="27" xfId="0" applyFont="1" applyBorder="1">
      <alignment vertical="center"/>
    </xf>
    <xf numFmtId="0" fontId="70" fillId="0" borderId="27" xfId="0" applyFont="1" applyBorder="1" applyAlignment="1" applyProtection="1">
      <alignment horizontal="center" vertical="center"/>
      <protection locked="0"/>
    </xf>
    <xf numFmtId="0" fontId="13" fillId="0" borderId="27" xfId="0" applyFont="1" applyBorder="1" applyProtection="1">
      <alignment vertical="center"/>
      <protection locked="0"/>
    </xf>
    <xf numFmtId="0" fontId="13" fillId="0" borderId="27" xfId="0" applyFont="1" applyBorder="1" applyAlignment="1" applyProtection="1">
      <alignment horizontal="center" vertical="center"/>
      <protection locked="0"/>
    </xf>
    <xf numFmtId="0" fontId="0" fillId="0" borderId="27" xfId="0" applyBorder="1" applyProtection="1">
      <alignment vertical="center"/>
      <protection locked="0"/>
    </xf>
    <xf numFmtId="0" fontId="5" fillId="0" borderId="27" xfId="0" applyFont="1" applyBorder="1" applyAlignment="1" applyProtection="1">
      <alignment vertical="center" textRotation="255"/>
      <protection locked="0"/>
    </xf>
    <xf numFmtId="0" fontId="6" fillId="0" borderId="27" xfId="0" applyFont="1" applyBorder="1" applyProtection="1">
      <alignment vertical="center"/>
      <protection locked="0"/>
    </xf>
    <xf numFmtId="0" fontId="34" fillId="0" borderId="27" xfId="0" applyFont="1" applyBorder="1" applyProtection="1">
      <alignment vertical="center"/>
      <protection locked="0"/>
    </xf>
    <xf numFmtId="0" fontId="4" fillId="0" borderId="27" xfId="0" applyFont="1" applyBorder="1" applyProtection="1">
      <alignment vertical="center"/>
      <protection locked="0"/>
    </xf>
    <xf numFmtId="0" fontId="3" fillId="0" borderId="27" xfId="0" applyFont="1" applyBorder="1" applyAlignment="1" applyProtection="1">
      <alignment vertical="center" textRotation="255"/>
      <protection locked="0"/>
    </xf>
    <xf numFmtId="0" fontId="1" fillId="0" borderId="27" xfId="0" applyFont="1" applyBorder="1" applyAlignment="1" applyProtection="1">
      <alignment vertical="top"/>
      <protection locked="0"/>
    </xf>
    <xf numFmtId="0" fontId="1" fillId="0" borderId="39" xfId="0" applyFont="1" applyBorder="1" applyAlignment="1" applyProtection="1">
      <alignment vertical="top"/>
      <protection locked="0"/>
    </xf>
    <xf numFmtId="0" fontId="0" fillId="0" borderId="28" xfId="0" applyBorder="1">
      <alignment vertical="center"/>
    </xf>
    <xf numFmtId="38" fontId="0" fillId="0" borderId="18" xfId="0" applyNumberFormat="1" applyBorder="1">
      <alignment vertical="center"/>
    </xf>
    <xf numFmtId="0" fontId="3" fillId="0" borderId="37" xfId="0" applyFont="1" applyBorder="1" applyAlignment="1">
      <alignment vertical="center" wrapText="1"/>
    </xf>
    <xf numFmtId="0" fontId="3" fillId="0" borderId="46" xfId="0" applyFont="1" applyBorder="1" applyAlignment="1">
      <alignment vertical="center" wrapText="1"/>
    </xf>
    <xf numFmtId="0" fontId="3" fillId="0" borderId="29" xfId="0" applyFont="1" applyBorder="1" applyAlignment="1">
      <alignment vertical="center" wrapText="1"/>
    </xf>
    <xf numFmtId="0" fontId="3" fillId="0" borderId="27" xfId="0" applyFont="1" applyBorder="1" applyAlignment="1">
      <alignment vertical="center" wrapText="1"/>
    </xf>
    <xf numFmtId="0" fontId="3" fillId="0" borderId="39" xfId="0" applyFont="1" applyBorder="1" applyAlignment="1">
      <alignment vertical="center" wrapText="1"/>
    </xf>
    <xf numFmtId="0" fontId="13" fillId="0" borderId="0" xfId="0" applyFont="1" applyAlignment="1" applyProtection="1">
      <alignment horizontal="center" vertical="center" textRotation="255"/>
      <protection locked="0"/>
    </xf>
    <xf numFmtId="0" fontId="18" fillId="0" borderId="0" xfId="0" applyFont="1" applyAlignment="1">
      <alignment horizontal="center" vertical="center" textRotation="255"/>
    </xf>
    <xf numFmtId="0" fontId="13" fillId="0" borderId="0" xfId="0" applyFont="1" applyAlignment="1">
      <alignment horizontal="center" vertical="center"/>
    </xf>
    <xf numFmtId="0" fontId="70"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80" fillId="0" borderId="0" xfId="0" applyFont="1" applyAlignment="1" applyProtection="1">
      <alignment horizontal="center" vertical="center"/>
      <protection locked="0"/>
    </xf>
    <xf numFmtId="0" fontId="35" fillId="0" borderId="0" xfId="0" applyFont="1" applyAlignment="1" applyProtection="1">
      <alignment horizontal="center" vertical="center"/>
      <protection locked="0"/>
    </xf>
    <xf numFmtId="0" fontId="1" fillId="0" borderId="0" xfId="0" applyFont="1" applyAlignment="1" applyProtection="1">
      <alignment horizontal="center" vertical="center"/>
      <protection locked="0"/>
    </xf>
    <xf numFmtId="0" fontId="29" fillId="0" borderId="47" xfId="0" applyFont="1" applyBorder="1" applyProtection="1">
      <alignment vertical="center"/>
      <protection locked="0"/>
    </xf>
    <xf numFmtId="183" fontId="24" fillId="0" borderId="0" xfId="0" applyNumberFormat="1" applyFont="1">
      <alignment vertical="center"/>
    </xf>
    <xf numFmtId="9" fontId="0" fillId="0" borderId="1" xfId="0" applyNumberFormat="1" applyBorder="1" applyProtection="1">
      <alignment vertical="center"/>
      <protection locked="0"/>
    </xf>
    <xf numFmtId="0" fontId="29" fillId="0" borderId="223" xfId="0" applyFont="1" applyBorder="1" applyProtection="1">
      <alignment vertical="center"/>
      <protection locked="0"/>
    </xf>
    <xf numFmtId="0" fontId="29" fillId="0" borderId="37" xfId="0" applyFont="1" applyBorder="1" applyAlignment="1">
      <alignment horizontal="center" vertical="center"/>
    </xf>
    <xf numFmtId="0" fontId="20" fillId="0" borderId="37" xfId="0" applyFont="1" applyBorder="1">
      <alignment vertical="center"/>
    </xf>
    <xf numFmtId="0" fontId="82" fillId="0" borderId="0" xfId="0" applyFont="1">
      <alignment vertical="center"/>
    </xf>
    <xf numFmtId="20" fontId="38" fillId="0" borderId="1" xfId="3" applyNumberFormat="1" applyFill="1" applyBorder="1" applyAlignment="1" applyProtection="1">
      <alignment horizontal="left" vertical="center"/>
      <protection locked="0"/>
    </xf>
    <xf numFmtId="0" fontId="0" fillId="0" borderId="75" xfId="0" applyBorder="1">
      <alignment vertical="center"/>
    </xf>
    <xf numFmtId="0" fontId="86" fillId="0" borderId="1" xfId="0" applyFont="1" applyBorder="1" applyAlignment="1">
      <alignment horizontal="center" vertical="center"/>
    </xf>
    <xf numFmtId="0" fontId="0" fillId="0" borderId="9" xfId="0" applyBorder="1">
      <alignment vertical="center"/>
    </xf>
    <xf numFmtId="0" fontId="84" fillId="0" borderId="1" xfId="0" applyFont="1" applyBorder="1" applyAlignment="1">
      <alignment horizontal="left" vertical="center"/>
    </xf>
    <xf numFmtId="0" fontId="90" fillId="0" borderId="1" xfId="0" applyFont="1" applyBorder="1" applyAlignment="1">
      <alignment horizontal="center" vertical="center"/>
    </xf>
    <xf numFmtId="0" fontId="91" fillId="0" borderId="1" xfId="0" applyFont="1" applyBorder="1" applyAlignment="1">
      <alignment horizontal="center" vertical="center"/>
    </xf>
    <xf numFmtId="0" fontId="92" fillId="0" borderId="1" xfId="0" applyFont="1" applyBorder="1" applyAlignment="1">
      <alignment horizontal="center" vertical="center"/>
    </xf>
    <xf numFmtId="0" fontId="93" fillId="0" borderId="0" xfId="0" applyFont="1" applyProtection="1">
      <alignment vertical="center"/>
      <protection locked="0"/>
    </xf>
    <xf numFmtId="0" fontId="93" fillId="0" borderId="0" xfId="0" applyFont="1" applyAlignment="1" applyProtection="1">
      <alignment horizontal="center" vertical="center"/>
      <protection locked="0"/>
    </xf>
    <xf numFmtId="49" fontId="93" fillId="0" borderId="0" xfId="0" applyNumberFormat="1" applyFont="1">
      <alignment vertical="center"/>
    </xf>
    <xf numFmtId="0" fontId="93" fillId="0" borderId="0" xfId="0" applyFont="1" applyAlignment="1" applyProtection="1">
      <alignment horizontal="right" vertical="center"/>
      <protection locked="0"/>
    </xf>
    <xf numFmtId="0" fontId="95" fillId="0" borderId="0" xfId="0" applyFont="1" applyAlignment="1" applyProtection="1">
      <alignment horizontal="center" vertical="center"/>
      <protection locked="0"/>
    </xf>
    <xf numFmtId="0" fontId="93" fillId="0" borderId="0" xfId="0" applyFont="1" applyAlignment="1" applyProtection="1">
      <alignment horizontal="left" vertical="center" shrinkToFit="1"/>
      <protection locked="0"/>
    </xf>
    <xf numFmtId="0" fontId="93" fillId="0" borderId="0" xfId="0" applyFont="1" applyAlignment="1" applyProtection="1">
      <alignment vertical="center" shrinkToFit="1"/>
      <protection locked="0"/>
    </xf>
    <xf numFmtId="14" fontId="93" fillId="0" borderId="0" xfId="0" applyNumberFormat="1" applyFont="1" applyProtection="1">
      <alignment vertical="center"/>
      <protection locked="0"/>
    </xf>
    <xf numFmtId="49" fontId="100" fillId="0" borderId="0" xfId="0" applyNumberFormat="1" applyFont="1">
      <alignment vertical="center"/>
    </xf>
    <xf numFmtId="49" fontId="100" fillId="0" borderId="0" xfId="0" applyNumberFormat="1" applyFont="1" applyAlignment="1">
      <alignment horizontal="right" vertical="center"/>
    </xf>
    <xf numFmtId="0" fontId="18" fillId="0" borderId="0" xfId="0" applyFont="1" applyProtection="1">
      <alignment vertical="center"/>
      <protection locked="0"/>
    </xf>
    <xf numFmtId="0" fontId="93" fillId="0" borderId="0" xfId="0" applyFont="1" applyAlignment="1" applyProtection="1">
      <alignment horizontal="right"/>
      <protection locked="0"/>
    </xf>
    <xf numFmtId="0" fontId="96" fillId="0" borderId="0" xfId="0" applyFont="1" applyProtection="1">
      <alignment vertical="center"/>
      <protection locked="0"/>
    </xf>
    <xf numFmtId="0" fontId="93" fillId="0" borderId="0" xfId="0" applyFont="1" applyAlignment="1" applyProtection="1">
      <alignment horizontal="left"/>
      <protection locked="0"/>
    </xf>
    <xf numFmtId="0" fontId="94" fillId="0" borderId="0" xfId="0" applyFont="1" applyAlignment="1" applyProtection="1">
      <alignment horizontal="center" vertical="center"/>
      <protection locked="0"/>
    </xf>
    <xf numFmtId="0" fontId="93" fillId="0" borderId="0" xfId="0" applyFont="1" applyAlignment="1" applyProtection="1">
      <alignment horizontal="left" vertical="center"/>
      <protection locked="0"/>
    </xf>
    <xf numFmtId="0" fontId="94" fillId="0" borderId="0" xfId="0" applyFont="1" applyAlignment="1" applyProtection="1">
      <alignment horizontal="left" vertical="center"/>
      <protection locked="0"/>
    </xf>
    <xf numFmtId="0" fontId="101" fillId="0" borderId="0" xfId="0" applyFont="1" applyAlignment="1" applyProtection="1">
      <alignment horizontal="left" vertical="center"/>
      <protection locked="0"/>
    </xf>
    <xf numFmtId="0" fontId="18" fillId="0" borderId="0" xfId="0" applyFont="1" applyAlignment="1" applyProtection="1">
      <alignment horizontal="left" vertical="center"/>
      <protection locked="0"/>
    </xf>
    <xf numFmtId="0" fontId="70" fillId="0" borderId="0" xfId="0" applyFont="1" applyProtection="1">
      <alignment vertical="center"/>
      <protection locked="0"/>
    </xf>
    <xf numFmtId="49" fontId="93" fillId="0" borderId="0" xfId="0" applyNumberFormat="1" applyFont="1" applyAlignment="1"/>
    <xf numFmtId="0" fontId="103" fillId="0" borderId="0" xfId="0" applyFont="1" applyAlignment="1" applyProtection="1">
      <alignment horizontal="center" vertical="center"/>
      <protection locked="0"/>
    </xf>
    <xf numFmtId="0" fontId="103" fillId="0" borderId="0" xfId="0" applyFont="1" applyAlignment="1" applyProtection="1">
      <alignment horizontal="left" vertical="center"/>
      <protection locked="0"/>
    </xf>
    <xf numFmtId="0" fontId="104" fillId="0" borderId="0" xfId="0" applyFont="1" applyAlignment="1" applyProtection="1">
      <alignment horizontal="left" vertical="center"/>
      <protection locked="0"/>
    </xf>
    <xf numFmtId="0" fontId="105" fillId="0" borderId="0" xfId="0" applyFont="1" applyAlignment="1" applyProtection="1">
      <alignment horizontal="left" vertical="center"/>
      <protection locked="0"/>
    </xf>
    <xf numFmtId="0" fontId="70" fillId="0" borderId="0" xfId="0" applyFont="1" applyAlignment="1" applyProtection="1">
      <alignment horizontal="left" vertical="center"/>
      <protection locked="0"/>
    </xf>
    <xf numFmtId="0" fontId="101" fillId="0" borderId="0" xfId="0" applyFont="1" applyProtection="1">
      <alignment vertical="center"/>
      <protection locked="0"/>
    </xf>
    <xf numFmtId="0" fontId="101" fillId="0" borderId="0" xfId="0" applyFont="1" applyAlignment="1" applyProtection="1">
      <alignment horizontal="left"/>
      <protection locked="0"/>
    </xf>
    <xf numFmtId="188" fontId="94" fillId="0" borderId="11" xfId="0" applyNumberFormat="1" applyFont="1" applyBorder="1" applyAlignment="1" applyProtection="1">
      <alignment vertical="center" wrapText="1"/>
      <protection locked="0"/>
    </xf>
    <xf numFmtId="188" fontId="94" fillId="0" borderId="21" xfId="0" applyNumberFormat="1" applyFont="1" applyBorder="1" applyAlignment="1" applyProtection="1">
      <alignment vertical="center" wrapText="1"/>
      <protection locked="0"/>
    </xf>
    <xf numFmtId="188" fontId="94" fillId="0" borderId="31" xfId="0" applyNumberFormat="1" applyFont="1" applyBorder="1" applyAlignment="1" applyProtection="1">
      <alignment vertical="center" wrapText="1"/>
      <protection locked="0"/>
    </xf>
    <xf numFmtId="0" fontId="94" fillId="0" borderId="44" xfId="0" applyFont="1" applyBorder="1" applyAlignment="1" applyProtection="1">
      <alignment horizontal="left" vertical="center"/>
      <protection locked="0"/>
    </xf>
    <xf numFmtId="0" fontId="93" fillId="0" borderId="21" xfId="0" applyFont="1" applyBorder="1" applyAlignment="1" applyProtection="1">
      <alignment horizontal="left" vertical="center"/>
      <protection locked="0"/>
    </xf>
    <xf numFmtId="0" fontId="109" fillId="0" borderId="21" xfId="0" applyFont="1" applyBorder="1" applyProtection="1">
      <alignment vertical="center"/>
      <protection locked="0"/>
    </xf>
    <xf numFmtId="0" fontId="109" fillId="0" borderId="31" xfId="0" applyFont="1" applyBorder="1" applyProtection="1">
      <alignment vertical="center"/>
      <protection locked="0"/>
    </xf>
    <xf numFmtId="188" fontId="94" fillId="0" borderId="44" xfId="0" applyNumberFormat="1" applyFont="1" applyBorder="1" applyAlignment="1" applyProtection="1">
      <alignment vertical="center" wrapText="1"/>
      <protection locked="0"/>
    </xf>
    <xf numFmtId="188" fontId="94" fillId="0" borderId="0" xfId="0" applyNumberFormat="1" applyFont="1" applyAlignment="1" applyProtection="1">
      <alignment vertical="center" wrapText="1"/>
      <protection locked="0"/>
    </xf>
    <xf numFmtId="188" fontId="94" fillId="0" borderId="20" xfId="0" applyNumberFormat="1" applyFont="1" applyBorder="1" applyAlignment="1" applyProtection="1">
      <alignment vertical="center" wrapText="1"/>
      <protection locked="0"/>
    </xf>
    <xf numFmtId="0" fontId="93" fillId="0" borderId="20" xfId="0" applyFont="1" applyBorder="1" applyAlignment="1" applyProtection="1">
      <alignment horizontal="left" vertical="center"/>
      <protection locked="0"/>
    </xf>
    <xf numFmtId="0" fontId="109" fillId="0" borderId="44" xfId="0" applyFont="1" applyBorder="1" applyProtection="1">
      <alignment vertical="center"/>
      <protection locked="0"/>
    </xf>
    <xf numFmtId="0" fontId="109" fillId="0" borderId="0" xfId="0" applyFont="1" applyProtection="1">
      <alignment vertical="center"/>
      <protection locked="0"/>
    </xf>
    <xf numFmtId="0" fontId="109" fillId="0" borderId="20" xfId="0" applyFont="1" applyBorder="1" applyProtection="1">
      <alignment vertical="center"/>
      <protection locked="0"/>
    </xf>
    <xf numFmtId="49" fontId="93" fillId="0" borderId="44" xfId="0" applyNumberFormat="1" applyFont="1" applyBorder="1">
      <alignment vertical="center"/>
    </xf>
    <xf numFmtId="49" fontId="93" fillId="0" borderId="20" xfId="0" applyNumberFormat="1" applyFont="1" applyBorder="1">
      <alignment vertical="center"/>
    </xf>
    <xf numFmtId="0" fontId="112" fillId="0" borderId="0" xfId="0" applyFont="1" applyAlignment="1" applyProtection="1">
      <protection locked="0"/>
    </xf>
    <xf numFmtId="0" fontId="114" fillId="0" borderId="0" xfId="0" applyFont="1" applyProtection="1">
      <alignment vertical="center"/>
      <protection locked="0"/>
    </xf>
    <xf numFmtId="0" fontId="112" fillId="0" borderId="0" xfId="0" applyFont="1" applyProtection="1">
      <alignment vertical="center"/>
      <protection locked="0"/>
    </xf>
    <xf numFmtId="0" fontId="113" fillId="0" borderId="0" xfId="0" applyFont="1" applyProtection="1">
      <alignment vertical="center"/>
      <protection locked="0"/>
    </xf>
    <xf numFmtId="0" fontId="109" fillId="0" borderId="0" xfId="0" applyFont="1" applyAlignment="1" applyProtection="1">
      <alignment vertical="center" wrapText="1"/>
      <protection locked="0"/>
    </xf>
    <xf numFmtId="0" fontId="94" fillId="0" borderId="0" xfId="0" applyFont="1" applyProtection="1">
      <alignment vertical="center"/>
      <protection locked="0"/>
    </xf>
    <xf numFmtId="188" fontId="94" fillId="0" borderId="230" xfId="0" applyNumberFormat="1" applyFont="1" applyBorder="1" applyAlignment="1" applyProtection="1">
      <alignment vertical="center" wrapText="1"/>
      <protection locked="0"/>
    </xf>
    <xf numFmtId="188" fontId="94" fillId="0" borderId="231" xfId="0" applyNumberFormat="1" applyFont="1" applyBorder="1" applyAlignment="1" applyProtection="1">
      <alignment vertical="center" wrapText="1"/>
      <protection locked="0"/>
    </xf>
    <xf numFmtId="188" fontId="94" fillId="0" borderId="232" xfId="0" applyNumberFormat="1" applyFont="1" applyBorder="1" applyAlignment="1" applyProtection="1">
      <alignment vertical="center" wrapText="1"/>
      <protection locked="0"/>
    </xf>
    <xf numFmtId="0" fontId="94" fillId="0" borderId="230" xfId="0" applyFont="1" applyBorder="1" applyAlignment="1" applyProtection="1">
      <alignment horizontal="left" vertical="center"/>
      <protection locked="0"/>
    </xf>
    <xf numFmtId="0" fontId="94" fillId="0" borderId="231" xfId="0" applyFont="1" applyBorder="1" applyAlignment="1" applyProtection="1">
      <alignment horizontal="left" vertical="center"/>
      <protection locked="0"/>
    </xf>
    <xf numFmtId="0" fontId="93" fillId="0" borderId="231" xfId="0" applyFont="1" applyBorder="1" applyAlignment="1" applyProtection="1">
      <alignment horizontal="left" vertical="center"/>
      <protection locked="0"/>
    </xf>
    <xf numFmtId="188" fontId="94" fillId="0" borderId="233" xfId="0" applyNumberFormat="1" applyFont="1" applyBorder="1" applyAlignment="1" applyProtection="1">
      <alignment vertical="center" wrapText="1"/>
      <protection locked="0"/>
    </xf>
    <xf numFmtId="188" fontId="94" fillId="0" borderId="234" xfId="0" applyNumberFormat="1" applyFont="1" applyBorder="1" applyAlignment="1" applyProtection="1">
      <alignment vertical="center" wrapText="1"/>
      <protection locked="0"/>
    </xf>
    <xf numFmtId="188" fontId="94" fillId="0" borderId="235" xfId="0" applyNumberFormat="1" applyFont="1" applyBorder="1" applyAlignment="1" applyProtection="1">
      <alignment vertical="center" wrapText="1"/>
      <protection locked="0"/>
    </xf>
    <xf numFmtId="0" fontId="94" fillId="0" borderId="20" xfId="0" applyFont="1" applyBorder="1" applyProtection="1">
      <alignment vertical="center"/>
      <protection locked="0"/>
    </xf>
    <xf numFmtId="0" fontId="109" fillId="0" borderId="19" xfId="0" applyFont="1" applyBorder="1" applyProtection="1">
      <alignment vertical="center"/>
      <protection locked="0"/>
    </xf>
    <xf numFmtId="0" fontId="109" fillId="0" borderId="25" xfId="0" applyFont="1" applyBorder="1" applyProtection="1">
      <alignment vertical="center"/>
      <protection locked="0"/>
    </xf>
    <xf numFmtId="0" fontId="109" fillId="0" borderId="30" xfId="0" applyFont="1" applyBorder="1" applyProtection="1">
      <alignment vertical="center"/>
      <protection locked="0"/>
    </xf>
    <xf numFmtId="0" fontId="94" fillId="0" borderId="25" xfId="0" applyFont="1" applyBorder="1" applyAlignment="1" applyProtection="1">
      <alignment horizontal="left" vertical="center"/>
      <protection locked="0"/>
    </xf>
    <xf numFmtId="0" fontId="94" fillId="0" borderId="19" xfId="0" applyFont="1" applyBorder="1" applyAlignment="1" applyProtection="1">
      <alignment horizontal="left" vertical="center"/>
      <protection locked="0"/>
    </xf>
    <xf numFmtId="0" fontId="93" fillId="0" borderId="19" xfId="0" applyFont="1" applyBorder="1" applyAlignment="1" applyProtection="1">
      <alignment horizontal="left" vertical="center"/>
      <protection locked="0"/>
    </xf>
    <xf numFmtId="0" fontId="93" fillId="0" borderId="30" xfId="0" applyFont="1" applyBorder="1" applyAlignment="1" applyProtection="1">
      <alignment horizontal="left" vertical="center"/>
      <protection locked="0"/>
    </xf>
    <xf numFmtId="0" fontId="94" fillId="0" borderId="19" xfId="0" applyFont="1" applyBorder="1" applyProtection="1">
      <alignment vertical="center"/>
      <protection locked="0"/>
    </xf>
    <xf numFmtId="0" fontId="94" fillId="0" borderId="30" xfId="0" applyFont="1" applyBorder="1" applyProtection="1">
      <alignment vertical="center"/>
      <protection locked="0"/>
    </xf>
    <xf numFmtId="0" fontId="0" fillId="0" borderId="0" xfId="0" applyAlignment="1" applyProtection="1">
      <alignment horizontal="left" vertical="center"/>
      <protection locked="0"/>
    </xf>
    <xf numFmtId="49" fontId="93" fillId="0" borderId="0" xfId="0" applyNumberFormat="1" applyFont="1" applyAlignment="1">
      <alignment horizontal="left" vertical="center"/>
    </xf>
    <xf numFmtId="0" fontId="115" fillId="0" borderId="0" xfId="0" applyFont="1" applyAlignment="1" applyProtection="1">
      <alignment horizontal="center" vertical="center"/>
      <protection locked="0"/>
    </xf>
    <xf numFmtId="0" fontId="115" fillId="0" borderId="0" xfId="0" applyFont="1" applyAlignment="1" applyProtection="1">
      <alignment horizontal="left" vertical="center"/>
      <protection locked="0"/>
    </xf>
    <xf numFmtId="0" fontId="115" fillId="0" borderId="0" xfId="0" applyFont="1" applyAlignment="1" applyProtection="1">
      <alignment horizontal="right" vertical="center"/>
      <protection locked="0"/>
    </xf>
    <xf numFmtId="0" fontId="93" fillId="0" borderId="0" xfId="0" applyFont="1">
      <alignment vertical="center"/>
    </xf>
    <xf numFmtId="0" fontId="93" fillId="0" borderId="0" xfId="0" applyFont="1" applyAlignment="1">
      <alignment horizontal="center" vertical="center"/>
    </xf>
    <xf numFmtId="49" fontId="93" fillId="0" borderId="0" xfId="0" applyNumberFormat="1" applyFont="1" applyAlignment="1">
      <alignment horizontal="center" vertical="center"/>
    </xf>
    <xf numFmtId="0" fontId="4" fillId="0" borderId="0" xfId="0" applyFont="1" applyAlignment="1" applyProtection="1">
      <alignment vertical="top"/>
      <protection locked="0"/>
    </xf>
    <xf numFmtId="0" fontId="3" fillId="0" borderId="0" xfId="0" applyFont="1" applyAlignment="1">
      <alignment horizontal="center" vertical="center"/>
    </xf>
    <xf numFmtId="177" fontId="3" fillId="0" borderId="0" xfId="0" applyNumberFormat="1" applyFont="1" applyAlignment="1">
      <alignment horizontal="center" vertical="center"/>
    </xf>
    <xf numFmtId="20" fontId="3" fillId="0" borderId="0" xfId="0" applyNumberFormat="1" applyFont="1">
      <alignment vertical="center"/>
    </xf>
    <xf numFmtId="179" fontId="3" fillId="0" borderId="0" xfId="0" applyNumberFormat="1" applyFont="1">
      <alignment vertical="center"/>
    </xf>
    <xf numFmtId="0" fontId="95" fillId="0" borderId="0" xfId="0" applyFont="1" applyAlignment="1">
      <alignment horizontal="center" vertical="center"/>
    </xf>
    <xf numFmtId="0" fontId="98" fillId="0" borderId="0" xfId="0" applyFont="1" applyAlignment="1">
      <alignment vertical="top"/>
    </xf>
    <xf numFmtId="0" fontId="94" fillId="0" borderId="0" xfId="0" applyFont="1" applyAlignment="1">
      <alignment vertical="top"/>
    </xf>
    <xf numFmtId="0" fontId="93" fillId="0" borderId="0" xfId="0" applyFont="1" applyAlignment="1">
      <alignment horizontal="right" vertical="center"/>
    </xf>
    <xf numFmtId="49" fontId="99" fillId="0" borderId="0" xfId="0" applyNumberFormat="1" applyFont="1" applyAlignment="1">
      <alignment horizontal="center" vertical="center"/>
    </xf>
    <xf numFmtId="49" fontId="95" fillId="0" borderId="0" xfId="0" applyNumberFormat="1" applyFont="1" applyAlignment="1">
      <alignment horizontal="center" vertical="center"/>
    </xf>
    <xf numFmtId="49" fontId="100" fillId="0" borderId="0" xfId="0" applyNumberFormat="1" applyFont="1" applyAlignment="1">
      <alignment horizontal="right"/>
    </xf>
    <xf numFmtId="0" fontId="98" fillId="0" borderId="0" xfId="0" applyFont="1" applyAlignment="1">
      <alignment horizontal="center" vertical="top"/>
    </xf>
    <xf numFmtId="0" fontId="93" fillId="0" borderId="0" xfId="0" applyFont="1" applyAlignment="1">
      <alignment horizontal="right" vertical="top"/>
    </xf>
    <xf numFmtId="49" fontId="93" fillId="0" borderId="0" xfId="0" applyNumberFormat="1" applyFont="1" applyAlignment="1">
      <alignment horizontal="left"/>
    </xf>
    <xf numFmtId="0" fontId="117" fillId="0" borderId="0" xfId="0" applyFont="1" applyAlignment="1">
      <alignment horizontal="left" vertical="center"/>
    </xf>
    <xf numFmtId="0" fontId="118" fillId="0" borderId="0" xfId="0" applyFont="1" applyAlignment="1">
      <alignment horizontal="left" vertical="center"/>
    </xf>
    <xf numFmtId="0" fontId="93" fillId="0" borderId="0" xfId="0" applyFont="1" applyAlignment="1">
      <alignment horizontal="left" vertical="center"/>
    </xf>
    <xf numFmtId="0" fontId="120" fillId="0" borderId="0" xfId="0" applyFont="1" applyAlignment="1">
      <alignment horizontal="left" vertical="center"/>
    </xf>
    <xf numFmtId="0" fontId="101" fillId="0" borderId="0" xfId="0" applyFont="1" applyAlignment="1">
      <alignment horizontal="left" vertical="center"/>
    </xf>
    <xf numFmtId="0" fontId="103" fillId="0" borderId="0" xfId="0" applyFont="1" applyAlignment="1">
      <alignment horizontal="center" vertical="center"/>
    </xf>
    <xf numFmtId="0" fontId="103" fillId="0" borderId="0" xfId="0" applyFont="1" applyAlignment="1">
      <alignment horizontal="left" vertical="center"/>
    </xf>
    <xf numFmtId="0" fontId="104" fillId="0" borderId="0" xfId="0" applyFont="1" applyAlignment="1">
      <alignment horizontal="left" vertical="center"/>
    </xf>
    <xf numFmtId="49" fontId="93" fillId="0" borderId="11" xfId="0" applyNumberFormat="1" applyFont="1" applyBorder="1">
      <alignment vertical="center"/>
    </xf>
    <xf numFmtId="49" fontId="93" fillId="0" borderId="21" xfId="0" applyNumberFormat="1" applyFont="1" applyBorder="1">
      <alignment vertical="center"/>
    </xf>
    <xf numFmtId="49" fontId="93" fillId="0" borderId="25" xfId="0" applyNumberFormat="1" applyFont="1" applyBorder="1">
      <alignment vertical="center"/>
    </xf>
    <xf numFmtId="49" fontId="93" fillId="0" borderId="19" xfId="0" applyNumberFormat="1" applyFont="1" applyBorder="1">
      <alignment vertical="center"/>
    </xf>
    <xf numFmtId="0" fontId="94" fillId="0" borderId="0" xfId="0" applyFont="1">
      <alignment vertical="center"/>
    </xf>
    <xf numFmtId="49" fontId="94" fillId="0" borderId="11" xfId="0" applyNumberFormat="1" applyFont="1" applyBorder="1" applyAlignment="1">
      <alignment horizontal="center" vertical="center"/>
    </xf>
    <xf numFmtId="49" fontId="94" fillId="0" borderId="0" xfId="0" applyNumberFormat="1" applyFont="1" applyAlignment="1">
      <alignment horizontal="center" vertical="center"/>
    </xf>
    <xf numFmtId="49" fontId="94" fillId="0" borderId="44" xfId="0" applyNumberFormat="1" applyFont="1" applyBorder="1" applyAlignment="1">
      <alignment horizontal="center" vertical="center"/>
    </xf>
    <xf numFmtId="49" fontId="94" fillId="0" borderId="25" xfId="0" applyNumberFormat="1" applyFont="1" applyBorder="1" applyAlignment="1">
      <alignment horizontal="center" vertical="center"/>
    </xf>
    <xf numFmtId="0" fontId="101" fillId="0" borderId="0" xfId="0" applyFont="1">
      <alignment vertical="center"/>
    </xf>
    <xf numFmtId="0" fontId="101" fillId="0" borderId="19" xfId="0" applyFont="1" applyBorder="1" applyAlignment="1">
      <alignment horizontal="left" vertical="center"/>
    </xf>
    <xf numFmtId="49" fontId="101" fillId="0" borderId="0" xfId="0" applyNumberFormat="1" applyFont="1" applyAlignment="1">
      <alignment horizontal="left"/>
    </xf>
    <xf numFmtId="38" fontId="93" fillId="0" borderId="0" xfId="1" applyFont="1" applyBorder="1" applyAlignment="1">
      <alignment vertical="center"/>
    </xf>
    <xf numFmtId="49" fontId="94" fillId="0" borderId="44" xfId="0" applyNumberFormat="1" applyFont="1" applyBorder="1" applyAlignment="1">
      <alignment horizontal="left" vertical="center"/>
    </xf>
    <xf numFmtId="49" fontId="93" fillId="0" borderId="44" xfId="0" applyNumberFormat="1" applyFont="1" applyBorder="1" applyAlignment="1">
      <alignment horizontal="left" vertical="center"/>
    </xf>
    <xf numFmtId="49" fontId="115" fillId="0" borderId="242" xfId="0" applyNumberFormat="1" applyFont="1" applyBorder="1" applyAlignment="1">
      <alignment horizontal="left" vertical="center"/>
    </xf>
    <xf numFmtId="38" fontId="115" fillId="0" borderId="21" xfId="1" applyFont="1" applyBorder="1" applyAlignment="1">
      <alignment horizontal="right" vertical="center"/>
    </xf>
    <xf numFmtId="49" fontId="115" fillId="0" borderId="25" xfId="0" applyNumberFormat="1" applyFont="1" applyBorder="1" applyAlignment="1">
      <alignment horizontal="left" vertical="center"/>
    </xf>
    <xf numFmtId="49" fontId="115" fillId="0" borderId="19" xfId="0" applyNumberFormat="1" applyFont="1" applyBorder="1" applyAlignment="1">
      <alignment horizontal="left" vertical="center"/>
    </xf>
    <xf numFmtId="38" fontId="115" fillId="0" borderId="19" xfId="1" applyFont="1" applyBorder="1" applyAlignment="1">
      <alignment horizontal="right" vertical="center"/>
    </xf>
    <xf numFmtId="49" fontId="94" fillId="0" borderId="11" xfId="0" applyNumberFormat="1" applyFont="1" applyBorder="1">
      <alignment vertical="center"/>
    </xf>
    <xf numFmtId="49" fontId="94" fillId="0" borderId="21" xfId="0" applyNumberFormat="1" applyFont="1" applyBorder="1">
      <alignment vertical="center"/>
    </xf>
    <xf numFmtId="49" fontId="94" fillId="0" borderId="240" xfId="0" applyNumberFormat="1" applyFont="1" applyBorder="1" applyAlignment="1">
      <alignment horizontal="left" vertical="center"/>
    </xf>
    <xf numFmtId="49" fontId="115" fillId="0" borderId="44" xfId="0" applyNumberFormat="1" applyFont="1" applyBorder="1" applyAlignment="1">
      <alignment horizontal="left" vertical="center"/>
    </xf>
    <xf numFmtId="49" fontId="115" fillId="0" borderId="0" xfId="0" applyNumberFormat="1" applyFont="1" applyAlignment="1">
      <alignment horizontal="left" vertical="center"/>
    </xf>
    <xf numFmtId="38" fontId="100" fillId="0" borderId="0" xfId="1" applyFont="1" applyAlignment="1">
      <alignment vertical="center"/>
    </xf>
    <xf numFmtId="38" fontId="93" fillId="0" borderId="0" xfId="1" applyFont="1" applyAlignment="1">
      <alignment vertical="center"/>
    </xf>
    <xf numFmtId="38" fontId="94" fillId="0" borderId="0" xfId="1" applyFont="1" applyBorder="1" applyAlignment="1">
      <alignment vertical="center"/>
    </xf>
    <xf numFmtId="38" fontId="93" fillId="0" borderId="0" xfId="1" applyFont="1" applyAlignment="1">
      <alignment horizontal="left" vertical="center"/>
    </xf>
    <xf numFmtId="38" fontId="0" fillId="0" borderId="20" xfId="1" applyFont="1" applyBorder="1" applyAlignment="1"/>
    <xf numFmtId="38" fontId="93" fillId="0" borderId="21" xfId="1" applyFont="1" applyBorder="1" applyAlignment="1">
      <alignment horizontal="left" vertical="center"/>
    </xf>
    <xf numFmtId="38" fontId="93" fillId="0" borderId="0" xfId="1" applyFont="1" applyAlignment="1">
      <alignment horizontal="right" vertical="center"/>
    </xf>
    <xf numFmtId="49" fontId="93" fillId="0" borderId="0" xfId="0" applyNumberFormat="1" applyFont="1" applyAlignment="1">
      <alignment horizontal="right" vertical="center"/>
    </xf>
    <xf numFmtId="49" fontId="101" fillId="0" borderId="0" xfId="0" applyNumberFormat="1" applyFont="1" applyAlignment="1">
      <alignment horizontal="center" vertical="top"/>
    </xf>
    <xf numFmtId="49" fontId="101" fillId="0" borderId="0" xfId="0" applyNumberFormat="1" applyFont="1" applyAlignment="1">
      <alignment vertical="top"/>
    </xf>
    <xf numFmtId="0" fontId="98" fillId="0" borderId="0" xfId="0" applyFont="1" applyAlignment="1">
      <alignment vertical="top" shrinkToFit="1"/>
    </xf>
    <xf numFmtId="0" fontId="122" fillId="0" borderId="0" xfId="0" applyFont="1">
      <alignment vertical="center"/>
    </xf>
    <xf numFmtId="0" fontId="0" fillId="7" borderId="0" xfId="0" applyFill="1">
      <alignment vertical="center"/>
    </xf>
    <xf numFmtId="38" fontId="0" fillId="7" borderId="0" xfId="0" applyNumberFormat="1" applyFill="1">
      <alignment vertical="center"/>
    </xf>
    <xf numFmtId="38" fontId="0" fillId="7" borderId="0" xfId="1" applyFont="1" applyFill="1">
      <alignment vertical="center"/>
    </xf>
    <xf numFmtId="20" fontId="0" fillId="0" borderId="0" xfId="0" applyNumberFormat="1" applyProtection="1">
      <alignment vertical="center"/>
      <protection locked="0"/>
    </xf>
    <xf numFmtId="0" fontId="0" fillId="9" borderId="1" xfId="0" applyFill="1" applyBorder="1" applyProtection="1">
      <alignment vertical="center"/>
      <protection locked="0"/>
    </xf>
    <xf numFmtId="0" fontId="97" fillId="0" borderId="0" xfId="0" applyFont="1" applyAlignment="1" applyProtection="1">
      <alignment horizontal="center" vertical="center" shrinkToFit="1"/>
      <protection locked="0"/>
    </xf>
    <xf numFmtId="0" fontId="18" fillId="0" borderId="0" xfId="0" applyFont="1" applyAlignment="1" applyProtection="1">
      <alignment horizontal="center" vertical="center" shrinkToFit="1"/>
      <protection locked="0"/>
    </xf>
    <xf numFmtId="0" fontId="112" fillId="0" borderId="0" xfId="0" applyFont="1" applyAlignment="1" applyProtection="1">
      <alignment horizontal="center" vertical="center"/>
      <protection locked="0"/>
    </xf>
    <xf numFmtId="0" fontId="94" fillId="0" borderId="11" xfId="0" applyFont="1" applyBorder="1" applyAlignment="1" applyProtection="1">
      <alignment horizontal="left" vertical="center"/>
      <protection locked="0"/>
    </xf>
    <xf numFmtId="0" fontId="94" fillId="0" borderId="21" xfId="0" applyFont="1" applyBorder="1" applyAlignment="1" applyProtection="1">
      <alignment horizontal="left" vertical="center"/>
      <protection locked="0"/>
    </xf>
    <xf numFmtId="49" fontId="94" fillId="0" borderId="0" xfId="0" applyNumberFormat="1" applyFont="1" applyProtection="1">
      <alignment vertical="center"/>
      <protection locked="0"/>
    </xf>
    <xf numFmtId="0" fontId="94" fillId="0" borderId="21" xfId="0" applyFont="1" applyBorder="1" applyAlignment="1" applyProtection="1">
      <alignment vertical="center" wrapText="1"/>
      <protection locked="0"/>
    </xf>
    <xf numFmtId="0" fontId="112" fillId="0" borderId="20" xfId="0" applyFont="1" applyBorder="1" applyProtection="1">
      <alignment vertical="center"/>
      <protection locked="0"/>
    </xf>
    <xf numFmtId="0" fontId="113" fillId="0" borderId="20" xfId="0" applyFont="1" applyBorder="1" applyProtection="1">
      <alignment vertical="center"/>
      <protection locked="0"/>
    </xf>
    <xf numFmtId="0" fontId="0" fillId="12" borderId="1" xfId="0" applyFill="1" applyBorder="1" applyProtection="1">
      <alignment vertical="center"/>
      <protection locked="0"/>
    </xf>
    <xf numFmtId="20" fontId="0" fillId="12" borderId="1" xfId="0" applyNumberFormat="1" applyFill="1" applyBorder="1" applyProtection="1">
      <alignment vertical="center"/>
      <protection locked="0"/>
    </xf>
    <xf numFmtId="0" fontId="126" fillId="0" borderId="0" xfId="0" applyFont="1">
      <alignment vertical="center"/>
    </xf>
    <xf numFmtId="0" fontId="0" fillId="0" borderId="1" xfId="0" applyBorder="1" applyAlignment="1">
      <alignment horizontal="center" vertical="center"/>
    </xf>
    <xf numFmtId="0" fontId="0" fillId="0" borderId="0" xfId="0" applyAlignment="1">
      <alignment horizontal="center" vertical="center"/>
    </xf>
    <xf numFmtId="0" fontId="74" fillId="15" borderId="1" xfId="5" applyBorder="1" applyAlignment="1">
      <alignment horizontal="center" vertical="center"/>
    </xf>
    <xf numFmtId="0" fontId="38" fillId="3" borderId="1" xfId="3" applyBorder="1" applyAlignment="1">
      <alignment horizontal="center" vertical="center"/>
    </xf>
    <xf numFmtId="0" fontId="75" fillId="16" borderId="1" xfId="6" applyBorder="1" applyAlignment="1">
      <alignment horizontal="center" vertical="center"/>
    </xf>
    <xf numFmtId="0" fontId="112" fillId="0" borderId="0" xfId="0" applyFont="1" applyAlignment="1" applyProtection="1">
      <alignment horizontal="center" vertical="center"/>
      <protection locked="0"/>
    </xf>
    <xf numFmtId="0" fontId="113" fillId="0" borderId="0" xfId="0" applyFont="1" applyAlignment="1" applyProtection="1">
      <alignment horizontal="center" vertical="center" shrinkToFit="1"/>
      <protection locked="0"/>
    </xf>
    <xf numFmtId="0" fontId="113" fillId="0" borderId="0" xfId="0" applyFont="1" applyAlignment="1" applyProtection="1">
      <alignment horizontal="center" vertical="center"/>
      <protection locked="0"/>
    </xf>
    <xf numFmtId="0" fontId="101" fillId="0" borderId="0" xfId="0" applyFont="1" applyAlignment="1" applyProtection="1">
      <alignment horizontal="center" vertical="center" shrinkToFit="1"/>
      <protection locked="0"/>
    </xf>
    <xf numFmtId="0" fontId="124" fillId="0" borderId="0" xfId="0" applyFont="1" applyAlignment="1" applyProtection="1">
      <alignment horizontal="center" vertical="center" shrinkToFit="1"/>
      <protection locked="0"/>
    </xf>
    <xf numFmtId="20" fontId="112" fillId="0" borderId="0" xfId="0" applyNumberFormat="1" applyFont="1" applyAlignment="1" applyProtection="1">
      <alignment horizontal="center" vertical="center"/>
      <protection locked="0"/>
    </xf>
    <xf numFmtId="0" fontId="116" fillId="18" borderId="11" xfId="0" applyFont="1" applyFill="1" applyBorder="1" applyAlignment="1" applyProtection="1">
      <alignment horizontal="center" vertical="center" textRotation="255"/>
      <protection locked="0"/>
    </xf>
    <xf numFmtId="0" fontId="116" fillId="18" borderId="21" xfId="0" applyFont="1" applyFill="1" applyBorder="1" applyAlignment="1" applyProtection="1">
      <alignment horizontal="center" vertical="center" textRotation="255"/>
      <protection locked="0"/>
    </xf>
    <xf numFmtId="0" fontId="116" fillId="18" borderId="31" xfId="0" applyFont="1" applyFill="1" applyBorder="1" applyAlignment="1" applyProtection="1">
      <alignment horizontal="center" vertical="center" textRotation="255"/>
      <protection locked="0"/>
    </xf>
    <xf numFmtId="0" fontId="116" fillId="18" borderId="44" xfId="0" applyFont="1" applyFill="1" applyBorder="1" applyAlignment="1" applyProtection="1">
      <alignment horizontal="center" vertical="center" textRotation="255"/>
      <protection locked="0"/>
    </xf>
    <xf numFmtId="0" fontId="116" fillId="18" borderId="0" xfId="0" applyFont="1" applyFill="1" applyAlignment="1" applyProtection="1">
      <alignment horizontal="center" vertical="center" textRotation="255"/>
      <protection locked="0"/>
    </xf>
    <xf numFmtId="0" fontId="116" fillId="18" borderId="20" xfId="0" applyFont="1" applyFill="1" applyBorder="1" applyAlignment="1" applyProtection="1">
      <alignment horizontal="center" vertical="center" textRotation="255"/>
      <protection locked="0"/>
    </xf>
    <xf numFmtId="0" fontId="116" fillId="18" borderId="25" xfId="0" applyFont="1" applyFill="1" applyBorder="1" applyAlignment="1" applyProtection="1">
      <alignment horizontal="center" vertical="center" textRotation="255"/>
      <protection locked="0"/>
    </xf>
    <xf numFmtId="0" fontId="116" fillId="18" borderId="19" xfId="0" applyFont="1" applyFill="1" applyBorder="1" applyAlignment="1" applyProtection="1">
      <alignment horizontal="center" vertical="center" textRotation="255"/>
      <protection locked="0"/>
    </xf>
    <xf numFmtId="0" fontId="116" fillId="18" borderId="30" xfId="0" applyFont="1" applyFill="1" applyBorder="1" applyAlignment="1" applyProtection="1">
      <alignment horizontal="center" vertical="center" textRotation="255"/>
      <protection locked="0"/>
    </xf>
    <xf numFmtId="0" fontId="93" fillId="0" borderId="11" xfId="0" applyFont="1" applyBorder="1" applyAlignment="1" applyProtection="1">
      <alignment horizontal="left" vertical="top" wrapText="1"/>
      <protection locked="0"/>
    </xf>
    <xf numFmtId="0" fontId="93" fillId="0" borderId="21" xfId="0" applyFont="1" applyBorder="1" applyAlignment="1" applyProtection="1">
      <alignment horizontal="left" vertical="top" wrapText="1"/>
      <protection locked="0"/>
    </xf>
    <xf numFmtId="0" fontId="93" fillId="0" borderId="31" xfId="0" applyFont="1" applyBorder="1" applyAlignment="1" applyProtection="1">
      <alignment horizontal="left" vertical="top" wrapText="1"/>
      <protection locked="0"/>
    </xf>
    <xf numFmtId="0" fontId="93" fillId="0" borderId="44" xfId="0" applyFont="1" applyBorder="1" applyAlignment="1" applyProtection="1">
      <alignment horizontal="left" vertical="top" wrapText="1"/>
      <protection locked="0"/>
    </xf>
    <xf numFmtId="0" fontId="93" fillId="0" borderId="0" xfId="0" applyFont="1" applyAlignment="1" applyProtection="1">
      <alignment horizontal="left" vertical="top" wrapText="1"/>
      <protection locked="0"/>
    </xf>
    <xf numFmtId="0" fontId="93" fillId="0" borderId="20" xfId="0" applyFont="1" applyBorder="1" applyAlignment="1" applyProtection="1">
      <alignment horizontal="left" vertical="top" wrapText="1"/>
      <protection locked="0"/>
    </xf>
    <xf numFmtId="0" fontId="93" fillId="0" borderId="25" xfId="0" applyFont="1" applyBorder="1" applyAlignment="1" applyProtection="1">
      <alignment horizontal="left" vertical="top" wrapText="1"/>
      <protection locked="0"/>
    </xf>
    <xf numFmtId="0" fontId="93" fillId="0" borderId="19" xfId="0" applyFont="1" applyBorder="1" applyAlignment="1" applyProtection="1">
      <alignment horizontal="left" vertical="top" wrapText="1"/>
      <protection locked="0"/>
    </xf>
    <xf numFmtId="0" fontId="93" fillId="0" borderId="30" xfId="0" applyFont="1" applyBorder="1" applyAlignment="1" applyProtection="1">
      <alignment horizontal="left" vertical="top" wrapText="1"/>
      <protection locked="0"/>
    </xf>
    <xf numFmtId="188" fontId="94" fillId="0" borderId="44" xfId="0" applyNumberFormat="1" applyFont="1" applyBorder="1" applyAlignment="1" applyProtection="1">
      <alignment horizontal="center" vertical="center" wrapText="1"/>
      <protection locked="0"/>
    </xf>
    <xf numFmtId="188" fontId="94" fillId="0" borderId="0" xfId="0" applyNumberFormat="1" applyFont="1" applyAlignment="1" applyProtection="1">
      <alignment horizontal="center" vertical="center" wrapText="1"/>
      <protection locked="0"/>
    </xf>
    <xf numFmtId="188" fontId="94" fillId="0" borderId="20" xfId="0" applyNumberFormat="1" applyFont="1" applyBorder="1" applyAlignment="1" applyProtection="1">
      <alignment horizontal="center" vertical="center" wrapText="1"/>
      <protection locked="0"/>
    </xf>
    <xf numFmtId="0" fontId="94" fillId="0" borderId="0" xfId="0" applyFont="1" applyAlignment="1" applyProtection="1">
      <alignment horizontal="left" vertical="center"/>
      <protection locked="0"/>
    </xf>
    <xf numFmtId="0" fontId="124" fillId="0" borderId="0" xfId="0" applyFont="1" applyAlignment="1" applyProtection="1">
      <alignment horizontal="center"/>
      <protection locked="0"/>
    </xf>
    <xf numFmtId="0" fontId="124" fillId="0" borderId="0" xfId="0" applyFont="1" applyAlignment="1" applyProtection="1">
      <alignment horizontal="left" vertical="center"/>
      <protection locked="0"/>
    </xf>
    <xf numFmtId="185" fontId="103" fillId="0" borderId="44" xfId="0" applyNumberFormat="1" applyFont="1" applyBorder="1" applyAlignment="1" applyProtection="1">
      <alignment horizontal="center" vertical="center" wrapText="1"/>
      <protection locked="0"/>
    </xf>
    <xf numFmtId="185" fontId="103" fillId="0" borderId="0" xfId="0" applyNumberFormat="1" applyFont="1" applyAlignment="1" applyProtection="1">
      <alignment horizontal="center" vertical="center" wrapText="1"/>
      <protection locked="0"/>
    </xf>
    <xf numFmtId="185" fontId="103" fillId="0" borderId="20" xfId="0" applyNumberFormat="1" applyFont="1" applyBorder="1" applyAlignment="1" applyProtection="1">
      <alignment horizontal="center" vertical="center" wrapText="1"/>
      <protection locked="0"/>
    </xf>
    <xf numFmtId="0" fontId="112" fillId="0" borderId="0" xfId="0" applyFont="1" applyAlignment="1" applyProtection="1">
      <alignment horizontal="left" vertical="center"/>
      <protection locked="0"/>
    </xf>
    <xf numFmtId="0" fontId="112" fillId="0" borderId="0" xfId="0" applyFont="1" applyAlignment="1" applyProtection="1">
      <alignment horizontal="center"/>
      <protection locked="0"/>
    </xf>
    <xf numFmtId="0" fontId="110" fillId="18" borderId="17" xfId="0" applyFont="1" applyFill="1" applyBorder="1" applyAlignment="1" applyProtection="1">
      <alignment horizontal="center" vertical="center"/>
      <protection locked="0"/>
    </xf>
    <xf numFmtId="0" fontId="111" fillId="18" borderId="17" xfId="0" applyFont="1" applyFill="1" applyBorder="1" applyAlignment="1" applyProtection="1">
      <protection locked="0"/>
    </xf>
    <xf numFmtId="0" fontId="111" fillId="18" borderId="12" xfId="0" applyFont="1" applyFill="1" applyBorder="1" applyAlignment="1" applyProtection="1">
      <protection locked="0"/>
    </xf>
    <xf numFmtId="0" fontId="94" fillId="0" borderId="1" xfId="0" applyFont="1" applyBorder="1" applyAlignment="1" applyProtection="1">
      <alignment horizontal="center" vertical="center" shrinkToFit="1"/>
      <protection locked="0"/>
    </xf>
    <xf numFmtId="179" fontId="112" fillId="0" borderId="0" xfId="0" applyNumberFormat="1" applyFont="1" applyAlignment="1" applyProtection="1">
      <alignment horizontal="center" vertical="center"/>
      <protection locked="0"/>
    </xf>
    <xf numFmtId="0" fontId="126" fillId="0" borderId="1" xfId="0" applyFont="1" applyBorder="1" applyAlignment="1">
      <alignment horizontal="center" vertical="center"/>
    </xf>
    <xf numFmtId="0" fontId="93" fillId="0" borderId="0" xfId="0" applyFont="1" applyAlignment="1" applyProtection="1">
      <alignment horizontal="center" vertical="center" shrinkToFit="1"/>
      <protection locked="0"/>
    </xf>
    <xf numFmtId="0" fontId="35" fillId="0" borderId="0" xfId="0" applyFont="1" applyAlignment="1" applyProtection="1">
      <alignment horizontal="center" vertical="center"/>
      <protection locked="0"/>
    </xf>
    <xf numFmtId="0" fontId="94" fillId="0" borderId="1" xfId="0" applyFont="1" applyBorder="1" applyAlignment="1">
      <alignment horizontal="center" vertical="center" shrinkToFit="1"/>
    </xf>
    <xf numFmtId="0" fontId="107" fillId="18" borderId="1" xfId="0" applyFont="1" applyFill="1" applyBorder="1" applyAlignment="1" applyProtection="1">
      <alignment horizontal="center" vertical="center"/>
      <protection locked="0"/>
    </xf>
    <xf numFmtId="0" fontId="102" fillId="0" borderId="0" xfId="0" applyFont="1" applyAlignment="1" applyProtection="1">
      <alignment horizontal="left" vertical="center" shrinkToFit="1"/>
      <protection locked="0"/>
    </xf>
    <xf numFmtId="0" fontId="106" fillId="18" borderId="11" xfId="0" applyFont="1" applyFill="1" applyBorder="1" applyAlignment="1" applyProtection="1">
      <alignment horizontal="center" vertical="center" shrinkToFit="1"/>
      <protection locked="0"/>
    </xf>
    <xf numFmtId="0" fontId="106" fillId="18" borderId="21" xfId="0" applyFont="1" applyFill="1" applyBorder="1" applyAlignment="1" applyProtection="1">
      <alignment horizontal="center" vertical="center" shrinkToFit="1"/>
      <protection locked="0"/>
    </xf>
    <xf numFmtId="0" fontId="106" fillId="18" borderId="31" xfId="0" applyFont="1" applyFill="1" applyBorder="1" applyAlignment="1" applyProtection="1">
      <alignment horizontal="center" vertical="center" shrinkToFit="1"/>
      <protection locked="0"/>
    </xf>
    <xf numFmtId="0" fontId="106" fillId="18" borderId="44" xfId="0" applyFont="1" applyFill="1" applyBorder="1" applyAlignment="1" applyProtection="1">
      <alignment horizontal="center" vertical="center" shrinkToFit="1"/>
      <protection locked="0"/>
    </xf>
    <xf numFmtId="0" fontId="106" fillId="18" borderId="0" xfId="0" applyFont="1" applyFill="1" applyAlignment="1" applyProtection="1">
      <alignment horizontal="center" vertical="center" shrinkToFit="1"/>
      <protection locked="0"/>
    </xf>
    <xf numFmtId="0" fontId="106" fillId="18" borderId="20" xfId="0" applyFont="1" applyFill="1" applyBorder="1" applyAlignment="1" applyProtection="1">
      <alignment horizontal="center" vertical="center" shrinkToFit="1"/>
      <protection locked="0"/>
    </xf>
    <xf numFmtId="0" fontId="106" fillId="18" borderId="25" xfId="0" applyFont="1" applyFill="1" applyBorder="1" applyAlignment="1" applyProtection="1">
      <alignment horizontal="center" vertical="center" shrinkToFit="1"/>
      <protection locked="0"/>
    </xf>
    <xf numFmtId="0" fontId="106" fillId="18" borderId="19" xfId="0" applyFont="1" applyFill="1" applyBorder="1" applyAlignment="1" applyProtection="1">
      <alignment horizontal="center" vertical="center" shrinkToFit="1"/>
      <protection locked="0"/>
    </xf>
    <xf numFmtId="0" fontId="106" fillId="18" borderId="30" xfId="0" applyFont="1" applyFill="1" applyBorder="1" applyAlignment="1" applyProtection="1">
      <alignment horizontal="center" vertical="center" shrinkToFit="1"/>
      <protection locked="0"/>
    </xf>
    <xf numFmtId="184" fontId="108" fillId="0" borderId="1" xfId="0" applyNumberFormat="1" applyFont="1" applyBorder="1" applyAlignment="1">
      <alignment horizontal="center" vertical="center" shrinkToFit="1"/>
    </xf>
    <xf numFmtId="187" fontId="109" fillId="0" borderId="1" xfId="0" applyNumberFormat="1" applyFont="1" applyBorder="1" applyAlignment="1" applyProtection="1">
      <alignment horizontal="center" vertical="center" shrinkToFit="1"/>
      <protection locked="0"/>
    </xf>
    <xf numFmtId="49" fontId="101" fillId="0" borderId="1" xfId="0" applyNumberFormat="1" applyFont="1" applyBorder="1" applyAlignment="1" applyProtection="1">
      <alignment horizontal="center" vertical="center" wrapText="1"/>
      <protection locked="0"/>
    </xf>
    <xf numFmtId="49" fontId="93" fillId="0" borderId="1" xfId="0" applyNumberFormat="1" applyFont="1" applyBorder="1" applyAlignment="1" applyProtection="1">
      <alignment horizontal="center" vertical="center"/>
      <protection locked="0"/>
    </xf>
    <xf numFmtId="0" fontId="93" fillId="0" borderId="1" xfId="0" applyFont="1" applyBorder="1" applyAlignment="1" applyProtection="1">
      <alignment horizontal="center" vertical="center"/>
      <protection locked="0"/>
    </xf>
    <xf numFmtId="0" fontId="93" fillId="0" borderId="0" xfId="0" applyFont="1" applyAlignment="1" applyProtection="1">
      <alignment horizontal="left" vertical="center" shrinkToFit="1"/>
      <protection locked="0"/>
    </xf>
    <xf numFmtId="0" fontId="94" fillId="0" borderId="0" xfId="0" applyFont="1" applyAlignment="1" applyProtection="1">
      <alignment horizontal="left" vertical="center" shrinkToFit="1"/>
      <protection locked="0"/>
    </xf>
    <xf numFmtId="0" fontId="102" fillId="0" borderId="0" xfId="0" applyFont="1" applyAlignment="1">
      <alignment horizontal="center" shrinkToFit="1"/>
    </xf>
    <xf numFmtId="0" fontId="102" fillId="0" borderId="19" xfId="0" applyFont="1" applyBorder="1" applyAlignment="1">
      <alignment horizontal="center" shrinkToFit="1"/>
    </xf>
    <xf numFmtId="0" fontId="94" fillId="0" borderId="0" xfId="0" applyFont="1" applyAlignment="1" applyProtection="1">
      <alignment horizontal="right" vertical="center" shrinkToFit="1"/>
      <protection locked="0"/>
    </xf>
    <xf numFmtId="0" fontId="14" fillId="0" borderId="0" xfId="0" applyFont="1" applyAlignment="1" applyProtection="1">
      <alignment horizontal="center" vertical="center" shrinkToFit="1"/>
      <protection locked="0"/>
    </xf>
    <xf numFmtId="49" fontId="93" fillId="0" borderId="0" xfId="0" applyNumberFormat="1" applyFont="1" applyAlignment="1">
      <alignment horizontal="center" vertical="center"/>
    </xf>
    <xf numFmtId="0" fontId="96" fillId="0" borderId="0" xfId="0" applyFont="1" applyAlignment="1" applyProtection="1">
      <alignment horizontal="center" vertical="center" shrinkToFit="1"/>
      <protection locked="0"/>
    </xf>
    <xf numFmtId="0" fontId="110" fillId="18" borderId="3" xfId="0" applyFont="1" applyFill="1" applyBorder="1" applyAlignment="1" applyProtection="1">
      <alignment horizontal="center" vertical="center"/>
      <protection locked="0"/>
    </xf>
    <xf numFmtId="20" fontId="113" fillId="0" borderId="0" xfId="0" applyNumberFormat="1" applyFont="1" applyAlignment="1" applyProtection="1">
      <alignment horizontal="center" vertical="center" shrinkToFit="1"/>
      <protection locked="0"/>
    </xf>
    <xf numFmtId="0" fontId="94" fillId="0" borderId="0" xfId="0" applyFont="1" applyAlignment="1" applyProtection="1">
      <alignment horizontal="center" vertical="center" shrinkToFit="1"/>
      <protection locked="0"/>
    </xf>
    <xf numFmtId="0" fontId="93" fillId="0" borderId="0" xfId="0" applyFont="1" applyAlignment="1">
      <alignment horizontal="center" vertical="center"/>
    </xf>
    <xf numFmtId="0" fontId="93" fillId="0" borderId="0" xfId="0" applyFont="1" applyAlignment="1" applyProtection="1">
      <alignment horizontal="right" vertical="center"/>
      <protection locked="0"/>
    </xf>
    <xf numFmtId="14" fontId="93" fillId="0" borderId="0" xfId="0" applyNumberFormat="1" applyFont="1" applyAlignment="1" applyProtection="1">
      <alignment horizontal="center" vertical="center"/>
      <protection locked="0"/>
    </xf>
    <xf numFmtId="0" fontId="109" fillId="0" borderId="0" xfId="0" applyFont="1" applyAlignment="1" applyProtection="1">
      <alignment horizontal="center" vertical="center"/>
      <protection locked="0"/>
    </xf>
    <xf numFmtId="0" fontId="93" fillId="0" borderId="0" xfId="0" applyFont="1" applyAlignment="1" applyProtection="1">
      <alignment horizontal="center" vertical="center"/>
      <protection locked="0"/>
    </xf>
    <xf numFmtId="0" fontId="97" fillId="0" borderId="0" xfId="0" applyFont="1" applyAlignment="1" applyProtection="1">
      <alignment horizontal="center" vertical="center" shrinkToFit="1"/>
      <protection locked="0"/>
    </xf>
    <xf numFmtId="0" fontId="18" fillId="0" borderId="0" xfId="0" applyFont="1" applyAlignment="1" applyProtection="1">
      <alignment horizontal="center" vertical="center" shrinkToFit="1"/>
      <protection locked="0"/>
    </xf>
    <xf numFmtId="0" fontId="70" fillId="0" borderId="0" xfId="0" applyFont="1" applyAlignment="1" applyProtection="1">
      <alignment horizontal="center" vertical="center"/>
      <protection locked="0"/>
    </xf>
    <xf numFmtId="0" fontId="125" fillId="0" borderId="0" xfId="0" applyFont="1" applyAlignment="1" applyProtection="1">
      <alignment horizontal="center" vertical="center" shrinkToFit="1"/>
      <protection locked="0"/>
    </xf>
    <xf numFmtId="0" fontId="124" fillId="0" borderId="0" xfId="0" applyFont="1" applyAlignment="1" applyProtection="1">
      <alignment horizontal="center" vertical="center"/>
      <protection locked="0"/>
    </xf>
    <xf numFmtId="0" fontId="109" fillId="0" borderId="11" xfId="0" applyFont="1" applyBorder="1" applyAlignment="1">
      <alignment horizontal="center" vertical="center" shrinkToFit="1"/>
    </xf>
    <xf numFmtId="0" fontId="109" fillId="0" borderId="21" xfId="0" applyFont="1" applyBorder="1" applyAlignment="1">
      <alignment horizontal="center" vertical="center" shrinkToFit="1"/>
    </xf>
    <xf numFmtId="0" fontId="109" fillId="0" borderId="31" xfId="0" applyFont="1" applyBorder="1" applyAlignment="1">
      <alignment horizontal="center" vertical="center" shrinkToFit="1"/>
    </xf>
    <xf numFmtId="0" fontId="109" fillId="0" borderId="44" xfId="0" applyFont="1" applyBorder="1" applyAlignment="1">
      <alignment horizontal="center" vertical="center" shrinkToFit="1"/>
    </xf>
    <xf numFmtId="0" fontId="109" fillId="0" borderId="0" xfId="0" applyFont="1" applyAlignment="1">
      <alignment horizontal="center" vertical="center" shrinkToFit="1"/>
    </xf>
    <xf numFmtId="0" fontId="109" fillId="0" borderId="20" xfId="0" applyFont="1" applyBorder="1" applyAlignment="1">
      <alignment horizontal="center" vertical="center" shrinkToFit="1"/>
    </xf>
    <xf numFmtId="0" fontId="109" fillId="0" borderId="25" xfId="0" applyFont="1" applyBorder="1" applyAlignment="1">
      <alignment horizontal="center" vertical="center" shrinkToFit="1"/>
    </xf>
    <xf numFmtId="0" fontId="109" fillId="0" borderId="19" xfId="0" applyFont="1" applyBorder="1" applyAlignment="1">
      <alignment horizontal="center" vertical="center" shrinkToFit="1"/>
    </xf>
    <xf numFmtId="0" fontId="109" fillId="0" borderId="30" xfId="0" applyFont="1" applyBorder="1" applyAlignment="1">
      <alignment horizontal="center" vertical="center" shrinkToFit="1"/>
    </xf>
    <xf numFmtId="49" fontId="93" fillId="0" borderId="11" xfId="0" applyNumberFormat="1" applyFont="1" applyBorder="1" applyAlignment="1">
      <alignment horizontal="center" vertical="center"/>
    </xf>
    <xf numFmtId="49" fontId="93" fillId="0" borderId="21" xfId="0" applyNumberFormat="1" applyFont="1" applyBorder="1" applyAlignment="1">
      <alignment horizontal="center" vertical="center"/>
    </xf>
    <xf numFmtId="49" fontId="93" fillId="0" borderId="31" xfId="0" applyNumberFormat="1" applyFont="1" applyBorder="1" applyAlignment="1">
      <alignment horizontal="center" vertical="center"/>
    </xf>
    <xf numFmtId="49" fontId="93" fillId="0" borderId="44" xfId="0" applyNumberFormat="1" applyFont="1" applyBorder="1" applyAlignment="1">
      <alignment horizontal="center" vertical="center"/>
    </xf>
    <xf numFmtId="49" fontId="93" fillId="0" borderId="20" xfId="0" applyNumberFormat="1" applyFont="1" applyBorder="1" applyAlignment="1">
      <alignment horizontal="center" vertical="center"/>
    </xf>
    <xf numFmtId="49" fontId="93" fillId="0" borderId="25" xfId="0" applyNumberFormat="1" applyFont="1" applyBorder="1" applyAlignment="1">
      <alignment horizontal="center" vertical="center"/>
    </xf>
    <xf numFmtId="49" fontId="93" fillId="0" borderId="19" xfId="0" applyNumberFormat="1" applyFont="1" applyBorder="1" applyAlignment="1">
      <alignment horizontal="center" vertical="center"/>
    </xf>
    <xf numFmtId="49" fontId="93" fillId="0" borderId="30" xfId="0" applyNumberFormat="1" applyFont="1" applyBorder="1" applyAlignment="1">
      <alignment horizontal="center" vertical="center"/>
    </xf>
    <xf numFmtId="0" fontId="94" fillId="0" borderId="11" xfId="0" applyFont="1" applyBorder="1" applyAlignment="1" applyProtection="1">
      <alignment horizontal="center" vertical="center" shrinkToFit="1"/>
      <protection locked="0"/>
    </xf>
    <xf numFmtId="0" fontId="94" fillId="0" borderId="21" xfId="0" applyFont="1" applyBorder="1" applyAlignment="1" applyProtection="1">
      <alignment horizontal="center" vertical="center" shrinkToFit="1"/>
      <protection locked="0"/>
    </xf>
    <xf numFmtId="0" fontId="94" fillId="0" borderId="31" xfId="0" applyFont="1" applyBorder="1" applyAlignment="1" applyProtection="1">
      <alignment horizontal="center" vertical="center" shrinkToFit="1"/>
      <protection locked="0"/>
    </xf>
    <xf numFmtId="0" fontId="94" fillId="0" borderId="44" xfId="0" applyFont="1" applyBorder="1" applyAlignment="1" applyProtection="1">
      <alignment horizontal="center" vertical="center" shrinkToFit="1"/>
      <protection locked="0"/>
    </xf>
    <xf numFmtId="0" fontId="94" fillId="0" borderId="20" xfId="0" applyFont="1" applyBorder="1" applyAlignment="1" applyProtection="1">
      <alignment horizontal="center" vertical="center" shrinkToFit="1"/>
      <protection locked="0"/>
    </xf>
    <xf numFmtId="0" fontId="94" fillId="0" borderId="25" xfId="0" applyFont="1" applyBorder="1" applyAlignment="1" applyProtection="1">
      <alignment horizontal="center" vertical="center" shrinkToFit="1"/>
      <protection locked="0"/>
    </xf>
    <xf numFmtId="0" fontId="94" fillId="0" borderId="19" xfId="0" applyFont="1" applyBorder="1" applyAlignment="1" applyProtection="1">
      <alignment horizontal="center" vertical="center" shrinkToFit="1"/>
      <protection locked="0"/>
    </xf>
    <xf numFmtId="0" fontId="94" fillId="0" borderId="30" xfId="0" applyFont="1" applyBorder="1" applyAlignment="1" applyProtection="1">
      <alignment horizontal="center" vertical="center" shrinkToFit="1"/>
      <protection locked="0"/>
    </xf>
    <xf numFmtId="0" fontId="110" fillId="18" borderId="17" xfId="0" applyFont="1" applyFill="1" applyBorder="1" applyAlignment="1" applyProtection="1">
      <alignment horizontal="left" vertical="center"/>
      <protection locked="0"/>
    </xf>
    <xf numFmtId="0" fontId="0" fillId="0" borderId="154" xfId="0" applyBorder="1" applyAlignment="1">
      <alignment horizontal="center" vertical="center"/>
    </xf>
    <xf numFmtId="0" fontId="0" fillId="0" borderId="155" xfId="0" applyBorder="1" applyAlignment="1">
      <alignment horizontal="center" vertical="center"/>
    </xf>
    <xf numFmtId="0" fontId="0" fillId="0" borderId="156" xfId="0" applyBorder="1" applyAlignment="1">
      <alignment horizontal="center" vertical="center"/>
    </xf>
    <xf numFmtId="0" fontId="0" fillId="0" borderId="37" xfId="0" applyBorder="1" applyAlignment="1">
      <alignment horizontal="center" vertical="center"/>
    </xf>
    <xf numFmtId="0" fontId="0" fillId="0" borderId="46" xfId="0" applyBorder="1" applyAlignment="1">
      <alignment horizontal="center" vertical="center"/>
    </xf>
    <xf numFmtId="0" fontId="0" fillId="0" borderId="137" xfId="0" applyBorder="1" applyAlignment="1">
      <alignment horizontal="center" vertical="center"/>
    </xf>
    <xf numFmtId="0" fontId="0" fillId="0" borderId="138" xfId="0" applyBorder="1" applyAlignment="1">
      <alignment horizontal="center" vertical="center"/>
    </xf>
    <xf numFmtId="0" fontId="0" fillId="0" borderId="139" xfId="0" applyBorder="1" applyAlignment="1">
      <alignment horizontal="center" vertical="center"/>
    </xf>
    <xf numFmtId="0" fontId="0" fillId="2" borderId="154" xfId="0" applyFill="1" applyBorder="1" applyAlignment="1">
      <alignment horizontal="center" vertical="center"/>
    </xf>
    <xf numFmtId="0" fontId="0" fillId="2" borderId="155" xfId="0" applyFill="1" applyBorder="1" applyAlignment="1">
      <alignment horizontal="center" vertical="center"/>
    </xf>
    <xf numFmtId="0" fontId="0" fillId="2" borderId="156" xfId="0" applyFill="1" applyBorder="1" applyAlignment="1">
      <alignment horizontal="center" vertical="center"/>
    </xf>
    <xf numFmtId="0" fontId="0" fillId="2" borderId="37" xfId="0" applyFill="1" applyBorder="1" applyAlignment="1">
      <alignment horizontal="center" vertical="center"/>
    </xf>
    <xf numFmtId="0" fontId="0" fillId="2" borderId="0" xfId="0" applyFill="1" applyAlignment="1">
      <alignment horizontal="center" vertical="center"/>
    </xf>
    <xf numFmtId="0" fontId="0" fillId="2" borderId="46" xfId="0" applyFill="1" applyBorder="1" applyAlignment="1">
      <alignment horizontal="center" vertical="center"/>
    </xf>
    <xf numFmtId="0" fontId="0" fillId="2" borderId="137" xfId="0" applyFill="1" applyBorder="1" applyAlignment="1">
      <alignment horizontal="center" vertical="center"/>
    </xf>
    <xf numFmtId="0" fontId="0" fillId="2" borderId="138" xfId="0" applyFill="1" applyBorder="1" applyAlignment="1">
      <alignment horizontal="center" vertical="center"/>
    </xf>
    <xf numFmtId="0" fontId="0" fillId="2" borderId="139" xfId="0" applyFill="1" applyBorder="1" applyAlignment="1">
      <alignment horizontal="center" vertical="center"/>
    </xf>
    <xf numFmtId="0" fontId="61" fillId="2" borderId="0" xfId="0" applyFont="1" applyFill="1" applyAlignment="1">
      <alignment horizontal="left" vertical="center"/>
    </xf>
    <xf numFmtId="0" fontId="61" fillId="2" borderId="65" xfId="0" applyFont="1" applyFill="1" applyBorder="1" applyAlignment="1">
      <alignment horizontal="left" vertical="center"/>
    </xf>
    <xf numFmtId="0" fontId="60" fillId="2" borderId="131" xfId="0" applyFont="1" applyFill="1" applyBorder="1" applyAlignment="1">
      <alignment horizontal="center" vertical="center"/>
    </xf>
    <xf numFmtId="0" fontId="60" fillId="2" borderId="133" xfId="0" applyFont="1" applyFill="1" applyBorder="1" applyAlignment="1">
      <alignment horizontal="center" vertical="center"/>
    </xf>
    <xf numFmtId="0" fontId="6" fillId="9" borderId="68" xfId="0" applyFont="1" applyFill="1" applyBorder="1" applyAlignment="1">
      <alignment horizontal="center" vertical="center"/>
    </xf>
    <xf numFmtId="0" fontId="6" fillId="9" borderId="88" xfId="0" applyFont="1" applyFill="1" applyBorder="1" applyAlignment="1">
      <alignment horizontal="center" vertical="center"/>
    </xf>
    <xf numFmtId="0" fontId="65" fillId="0" borderId="138" xfId="0" applyFont="1" applyBorder="1" applyAlignment="1">
      <alignment horizontal="center" vertical="center"/>
    </xf>
    <xf numFmtId="0" fontId="65" fillId="0" borderId="139" xfId="0" applyFont="1" applyBorder="1" applyAlignment="1">
      <alignment horizontal="center" vertical="center"/>
    </xf>
    <xf numFmtId="0" fontId="0" fillId="0" borderId="93" xfId="0" applyBorder="1" applyAlignment="1">
      <alignment horizontal="center" vertical="center"/>
    </xf>
    <xf numFmtId="0" fontId="0" fillId="0" borderId="141" xfId="0" applyBorder="1" applyAlignment="1">
      <alignment horizontal="center" vertical="center"/>
    </xf>
    <xf numFmtId="0" fontId="0" fillId="2" borderId="140" xfId="0" applyFill="1" applyBorder="1" applyAlignment="1">
      <alignment horizontal="left" vertical="center"/>
    </xf>
    <xf numFmtId="0" fontId="0" fillId="2" borderId="96" xfId="0" applyFill="1" applyBorder="1" applyAlignment="1">
      <alignment horizontal="left" vertical="center"/>
    </xf>
    <xf numFmtId="0" fontId="0" fillId="2" borderId="142" xfId="0" applyFill="1" applyBorder="1" applyAlignment="1">
      <alignment horizontal="left" vertical="center"/>
    </xf>
    <xf numFmtId="0" fontId="0" fillId="0" borderId="9" xfId="0" applyBorder="1" applyAlignment="1">
      <alignment horizontal="center" vertical="center"/>
    </xf>
    <xf numFmtId="0" fontId="0" fillId="0" borderId="32" xfId="0" applyBorder="1" applyAlignment="1">
      <alignment horizontal="center" vertical="center"/>
    </xf>
    <xf numFmtId="0" fontId="0" fillId="9" borderId="93" xfId="0" applyFill="1" applyBorder="1" applyAlignment="1">
      <alignment horizontal="center" vertical="center"/>
    </xf>
    <xf numFmtId="0" fontId="0" fillId="9" borderId="143" xfId="0" applyFill="1" applyBorder="1" applyAlignment="1">
      <alignment horizontal="center" vertical="center"/>
    </xf>
    <xf numFmtId="0" fontId="0" fillId="0" borderId="7" xfId="0" applyBorder="1" applyAlignment="1">
      <alignment horizontal="center" vertical="center"/>
    </xf>
    <xf numFmtId="0" fontId="0" fillId="0" borderId="140" xfId="0" applyBorder="1" applyAlignment="1">
      <alignment horizontal="left" vertical="center"/>
    </xf>
    <xf numFmtId="0" fontId="0" fillId="0" borderId="96" xfId="0" applyBorder="1" applyAlignment="1">
      <alignment horizontal="left" vertical="center"/>
    </xf>
    <xf numFmtId="0" fontId="0" fillId="0" borderId="142" xfId="0" applyBorder="1" applyAlignment="1">
      <alignment horizontal="left" vertical="center"/>
    </xf>
    <xf numFmtId="0" fontId="0" fillId="2" borderId="13" xfId="0" applyFill="1" applyBorder="1" applyAlignment="1">
      <alignment horizontal="center" vertical="center"/>
    </xf>
    <xf numFmtId="181" fontId="0" fillId="0" borderId="1" xfId="0" applyNumberFormat="1" applyBorder="1" applyAlignment="1">
      <alignment horizontal="center" vertical="center"/>
    </xf>
    <xf numFmtId="181" fontId="0" fillId="0" borderId="3" xfId="0" applyNumberFormat="1" applyBorder="1" applyAlignment="1">
      <alignment horizontal="center" vertical="center"/>
    </xf>
    <xf numFmtId="0" fontId="0" fillId="0" borderId="9" xfId="0" applyBorder="1" applyAlignment="1">
      <alignment horizontal="right"/>
    </xf>
    <xf numFmtId="0" fontId="0" fillId="0" borderId="44" xfId="0" applyBorder="1" applyAlignment="1">
      <alignment horizontal="right"/>
    </xf>
    <xf numFmtId="0" fontId="0" fillId="0" borderId="25" xfId="0" applyBorder="1" applyAlignment="1">
      <alignment horizontal="right"/>
    </xf>
    <xf numFmtId="0" fontId="0" fillId="0" borderId="11" xfId="0" applyBorder="1" applyAlignment="1">
      <alignment horizontal="center" vertical="center"/>
    </xf>
    <xf numFmtId="0" fontId="0" fillId="0" borderId="21" xfId="0" applyBorder="1" applyAlignment="1">
      <alignment horizontal="center" vertical="center"/>
    </xf>
    <xf numFmtId="0" fontId="0" fillId="0" borderId="31" xfId="0" applyBorder="1" applyAlignment="1">
      <alignment horizontal="center" vertical="center"/>
    </xf>
    <xf numFmtId="0" fontId="0" fillId="0" borderId="44" xfId="0" applyBorder="1" applyAlignment="1">
      <alignment horizontal="center" vertical="center"/>
    </xf>
    <xf numFmtId="0" fontId="0" fillId="0" borderId="20" xfId="0" applyBorder="1" applyAlignment="1">
      <alignment horizontal="center" vertical="center"/>
    </xf>
    <xf numFmtId="0" fontId="0" fillId="0" borderId="25" xfId="0" applyBorder="1" applyAlignment="1">
      <alignment horizontal="center" vertical="center"/>
    </xf>
    <xf numFmtId="0" fontId="0" fillId="0" borderId="19" xfId="0" applyBorder="1" applyAlignment="1">
      <alignment horizontal="center" vertical="center"/>
    </xf>
    <xf numFmtId="0" fontId="0" fillId="0" borderId="30" xfId="0" applyBorder="1" applyAlignment="1">
      <alignment horizontal="center" vertical="center"/>
    </xf>
    <xf numFmtId="0" fontId="0" fillId="2" borderId="112" xfId="0" applyFill="1" applyBorder="1" applyAlignment="1">
      <alignment horizontal="center" vertical="center" wrapText="1"/>
    </xf>
    <xf numFmtId="0" fontId="0" fillId="2" borderId="113" xfId="0" applyFill="1" applyBorder="1" applyAlignment="1">
      <alignment horizontal="center" vertical="center" wrapText="1"/>
    </xf>
    <xf numFmtId="0" fontId="0" fillId="2" borderId="114" xfId="0" applyFill="1" applyBorder="1" applyAlignment="1">
      <alignment horizontal="center" vertical="center" wrapText="1"/>
    </xf>
    <xf numFmtId="0" fontId="0" fillId="2" borderId="13" xfId="0" applyFill="1" applyBorder="1" applyAlignment="1">
      <alignment horizontal="center" vertical="center" wrapText="1"/>
    </xf>
    <xf numFmtId="0" fontId="0" fillId="0" borderId="11" xfId="0" applyBorder="1" applyAlignment="1">
      <alignment horizontal="right"/>
    </xf>
    <xf numFmtId="184" fontId="65" fillId="0" borderId="28" xfId="0" applyNumberFormat="1" applyFont="1" applyBorder="1" applyAlignment="1">
      <alignment horizontal="center" vertical="center"/>
    </xf>
    <xf numFmtId="184" fontId="65" fillId="0" borderId="18" xfId="0" applyNumberFormat="1" applyFont="1" applyBorder="1" applyAlignment="1">
      <alignment horizontal="center" vertical="center"/>
    </xf>
    <xf numFmtId="184" fontId="65" fillId="0" borderId="38" xfId="0" applyNumberFormat="1" applyFont="1" applyBorder="1" applyAlignment="1">
      <alignment horizontal="center" vertical="center"/>
    </xf>
    <xf numFmtId="184" fontId="65" fillId="0" borderId="37" xfId="0" applyNumberFormat="1" applyFont="1" applyBorder="1" applyAlignment="1">
      <alignment horizontal="center" vertical="center"/>
    </xf>
    <xf numFmtId="184" fontId="65" fillId="0" borderId="0" xfId="0" applyNumberFormat="1" applyFont="1" applyAlignment="1">
      <alignment horizontal="center" vertical="center"/>
    </xf>
    <xf numFmtId="184" fontId="65" fillId="0" borderId="46" xfId="0" applyNumberFormat="1" applyFont="1" applyBorder="1" applyAlignment="1">
      <alignment horizontal="center" vertical="center"/>
    </xf>
    <xf numFmtId="184" fontId="65" fillId="0" borderId="29" xfId="0" applyNumberFormat="1" applyFont="1" applyBorder="1" applyAlignment="1">
      <alignment horizontal="center" vertical="center"/>
    </xf>
    <xf numFmtId="184" fontId="65" fillId="0" borderId="27" xfId="0" applyNumberFormat="1" applyFont="1" applyBorder="1" applyAlignment="1">
      <alignment horizontal="center" vertical="center"/>
    </xf>
    <xf numFmtId="184" fontId="65" fillId="0" borderId="39" xfId="0" applyNumberFormat="1" applyFont="1" applyBorder="1" applyAlignment="1">
      <alignment horizontal="center" vertical="center"/>
    </xf>
    <xf numFmtId="0" fontId="0" fillId="0" borderId="32" xfId="0" applyBorder="1" applyAlignment="1">
      <alignment horizontal="right"/>
    </xf>
    <xf numFmtId="0" fontId="0" fillId="0" borderId="7" xfId="0" applyBorder="1" applyAlignment="1">
      <alignment horizontal="right"/>
    </xf>
    <xf numFmtId="0" fontId="0" fillId="0" borderId="25" xfId="0" applyBorder="1" applyAlignment="1">
      <alignment horizontal="left" vertical="center"/>
    </xf>
    <xf numFmtId="0" fontId="0" fillId="0" borderId="19" xfId="0" applyBorder="1" applyAlignment="1">
      <alignment horizontal="left" vertical="center"/>
    </xf>
    <xf numFmtId="0" fontId="0" fillId="0" borderId="30" xfId="0" applyBorder="1" applyAlignment="1">
      <alignment horizontal="left" vertical="center"/>
    </xf>
    <xf numFmtId="0" fontId="62" fillId="2" borderId="84" xfId="0" applyFont="1" applyFill="1" applyBorder="1" applyAlignment="1">
      <alignment horizontal="center" vertical="center"/>
    </xf>
    <xf numFmtId="0" fontId="62" fillId="2" borderId="94" xfId="0" applyFont="1" applyFill="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center" vertical="center"/>
    </xf>
    <xf numFmtId="0" fontId="10" fillId="0" borderId="80" xfId="0" applyFont="1" applyBorder="1" applyAlignment="1">
      <alignment horizontal="center" vertical="center"/>
    </xf>
    <xf numFmtId="0" fontId="10" fillId="0" borderId="7" xfId="0" applyFont="1" applyBorder="1" applyAlignment="1">
      <alignment horizontal="center" vertical="center"/>
    </xf>
    <xf numFmtId="0" fontId="3" fillId="0" borderId="80" xfId="0" applyFont="1" applyBorder="1" applyAlignment="1">
      <alignment horizontal="left" vertical="top"/>
    </xf>
    <xf numFmtId="0" fontId="3" fillId="0" borderId="7" xfId="0" applyFont="1" applyBorder="1" applyAlignment="1">
      <alignment horizontal="left" vertical="top"/>
    </xf>
    <xf numFmtId="184" fontId="59" fillId="0" borderId="28" xfId="0" applyNumberFormat="1" applyFont="1" applyBorder="1" applyAlignment="1">
      <alignment horizontal="center" vertical="center"/>
    </xf>
    <xf numFmtId="184" fontId="59" fillId="0" borderId="18" xfId="0" applyNumberFormat="1" applyFont="1" applyBorder="1" applyAlignment="1">
      <alignment horizontal="center" vertical="center"/>
    </xf>
    <xf numFmtId="184" fontId="59" fillId="0" borderId="38" xfId="0" applyNumberFormat="1" applyFont="1" applyBorder="1" applyAlignment="1">
      <alignment horizontal="center" vertical="center"/>
    </xf>
    <xf numFmtId="184" fontId="59" fillId="0" borderId="37" xfId="0" applyNumberFormat="1" applyFont="1" applyBorder="1" applyAlignment="1">
      <alignment horizontal="center" vertical="center"/>
    </xf>
    <xf numFmtId="184" fontId="59" fillId="0" borderId="0" xfId="0" applyNumberFormat="1" applyFont="1" applyAlignment="1">
      <alignment horizontal="center" vertical="center"/>
    </xf>
    <xf numFmtId="184" fontId="59" fillId="0" borderId="46" xfId="0" applyNumberFormat="1" applyFont="1" applyBorder="1" applyAlignment="1">
      <alignment horizontal="center" vertical="center"/>
    </xf>
    <xf numFmtId="184" fontId="59" fillId="0" borderId="29" xfId="0" applyNumberFormat="1" applyFont="1" applyBorder="1" applyAlignment="1">
      <alignment horizontal="center" vertical="center"/>
    </xf>
    <xf numFmtId="184" fontId="59" fillId="0" borderId="27" xfId="0" applyNumberFormat="1" applyFont="1" applyBorder="1" applyAlignment="1">
      <alignment horizontal="center" vertical="center"/>
    </xf>
    <xf numFmtId="184" fontId="59" fillId="0" borderId="39" xfId="0" applyNumberFormat="1" applyFont="1" applyBorder="1" applyAlignment="1">
      <alignment horizontal="center" vertical="center"/>
    </xf>
    <xf numFmtId="0" fontId="3" fillId="0" borderId="38" xfId="0" applyFont="1" applyBorder="1" applyAlignment="1">
      <alignment horizontal="left" vertical="top"/>
    </xf>
    <xf numFmtId="0" fontId="3" fillId="0" borderId="47" xfId="0" applyFont="1" applyBorder="1" applyAlignment="1">
      <alignment horizontal="left" vertical="top"/>
    </xf>
    <xf numFmtId="0" fontId="58" fillId="0" borderId="84" xfId="0" applyFont="1" applyBorder="1" applyAlignment="1">
      <alignment horizontal="center" vertical="center"/>
    </xf>
    <xf numFmtId="0" fontId="58" fillId="0" borderId="16" xfId="0" applyFont="1" applyBorder="1" applyAlignment="1">
      <alignment horizontal="center" vertical="center"/>
    </xf>
    <xf numFmtId="0" fontId="58" fillId="0" borderId="132" xfId="0" applyFont="1" applyBorder="1" applyAlignment="1">
      <alignment horizontal="center" vertical="center"/>
    </xf>
    <xf numFmtId="0" fontId="0" fillId="0" borderId="134" xfId="0" applyBorder="1" applyAlignment="1">
      <alignment horizontal="left" vertical="center"/>
    </xf>
    <xf numFmtId="0" fontId="0" fillId="0" borderId="136" xfId="0" applyBorder="1" applyAlignment="1">
      <alignment horizontal="left" vertical="center"/>
    </xf>
    <xf numFmtId="0" fontId="58" fillId="0" borderId="135" xfId="0" applyFont="1" applyBorder="1" applyAlignment="1">
      <alignment horizontal="center" vertical="center"/>
    </xf>
    <xf numFmtId="0" fontId="58" fillId="0" borderId="137" xfId="0" applyFont="1" applyBorder="1" applyAlignment="1">
      <alignment horizontal="center" vertical="center"/>
    </xf>
    <xf numFmtId="0" fontId="6" fillId="0" borderId="21" xfId="0" applyFont="1" applyBorder="1" applyAlignment="1">
      <alignment horizontal="center" vertical="center"/>
    </xf>
    <xf numFmtId="0" fontId="6" fillId="0" borderId="138" xfId="0" applyFont="1" applyBorder="1" applyAlignment="1">
      <alignment horizontal="center" vertical="center"/>
    </xf>
    <xf numFmtId="0" fontId="0" fillId="2" borderId="150" xfId="0" applyFill="1" applyBorder="1" applyAlignment="1">
      <alignment horizontal="center" vertical="center"/>
    </xf>
    <xf numFmtId="0" fontId="0" fillId="2" borderId="96" xfId="0" applyFill="1" applyBorder="1" applyAlignment="1">
      <alignment horizontal="center" vertical="center"/>
    </xf>
    <xf numFmtId="0" fontId="0" fillId="2" borderId="97" xfId="0" applyFill="1" applyBorder="1" applyAlignment="1">
      <alignment horizontal="center" vertical="center"/>
    </xf>
    <xf numFmtId="0" fontId="0" fillId="2" borderId="140" xfId="0" applyFill="1" applyBorder="1" applyAlignment="1">
      <alignment horizontal="center" vertical="center"/>
    </xf>
    <xf numFmtId="0" fontId="0" fillId="2" borderId="142" xfId="0" applyFill="1" applyBorder="1" applyAlignment="1">
      <alignment horizontal="center" vertical="center"/>
    </xf>
    <xf numFmtId="0" fontId="0" fillId="0" borderId="140" xfId="0" applyBorder="1" applyAlignment="1">
      <alignment horizontal="center" vertical="center"/>
    </xf>
    <xf numFmtId="0" fontId="0" fillId="0" borderId="96" xfId="0" applyBorder="1" applyAlignment="1">
      <alignment horizontal="center" vertical="center"/>
    </xf>
    <xf numFmtId="0" fontId="0" fillId="0" borderId="142" xfId="0" applyBorder="1" applyAlignment="1">
      <alignment horizontal="center" vertical="center"/>
    </xf>
    <xf numFmtId="0" fontId="0" fillId="0" borderId="149" xfId="0" applyBorder="1" applyAlignment="1">
      <alignment horizontal="center" vertical="center"/>
    </xf>
    <xf numFmtId="0" fontId="0" fillId="0" borderId="111" xfId="0" applyBorder="1" applyAlignment="1">
      <alignment horizontal="center" vertical="center"/>
    </xf>
    <xf numFmtId="0" fontId="0" fillId="0" borderId="136" xfId="0" applyBorder="1" applyAlignment="1">
      <alignment horizontal="center" vertical="center"/>
    </xf>
    <xf numFmtId="0" fontId="0" fillId="12" borderId="84" xfId="0" applyFill="1" applyBorder="1" applyAlignment="1">
      <alignment horizontal="center" vertical="center"/>
    </xf>
    <xf numFmtId="0" fontId="0" fillId="12" borderId="16" xfId="0" applyFill="1" applyBorder="1" applyAlignment="1">
      <alignment horizontal="center" vertical="center"/>
    </xf>
    <xf numFmtId="0" fontId="0" fillId="12" borderId="15" xfId="0" applyFill="1" applyBorder="1" applyAlignment="1">
      <alignment horizontal="center" vertical="center"/>
    </xf>
    <xf numFmtId="0" fontId="0" fillId="0" borderId="45" xfId="0" applyBorder="1" applyAlignment="1">
      <alignment horizontal="center" vertical="center"/>
    </xf>
    <xf numFmtId="0" fontId="0" fillId="0" borderId="18" xfId="0" applyBorder="1" applyAlignment="1">
      <alignment horizontal="center" vertical="center"/>
    </xf>
    <xf numFmtId="0" fontId="63" fillId="0" borderId="1" xfId="0" applyFont="1" applyBorder="1" applyAlignment="1">
      <alignment horizontal="center" vertical="center"/>
    </xf>
    <xf numFmtId="0" fontId="63" fillId="0" borderId="3" xfId="0" applyFont="1" applyBorder="1" applyAlignment="1">
      <alignment horizontal="center" vertical="center"/>
    </xf>
    <xf numFmtId="0" fontId="63" fillId="0" borderId="1" xfId="0" applyFont="1" applyBorder="1" applyAlignment="1">
      <alignment horizontal="center" vertical="top"/>
    </xf>
    <xf numFmtId="0" fontId="63" fillId="0" borderId="3" xfId="0" applyFont="1" applyBorder="1" applyAlignment="1">
      <alignment horizontal="center" vertical="top"/>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63" fillId="0" borderId="17" xfId="0" applyFont="1" applyBorder="1" applyAlignment="1">
      <alignment horizontal="center" vertical="center"/>
    </xf>
    <xf numFmtId="0" fontId="63" fillId="0" borderId="12" xfId="0" applyFont="1" applyBorder="1" applyAlignment="1">
      <alignment horizontal="center" vertical="center"/>
    </xf>
    <xf numFmtId="0" fontId="0" fillId="2" borderId="135" xfId="0" applyFill="1" applyBorder="1" applyAlignment="1">
      <alignment horizontal="center" vertical="center"/>
    </xf>
    <xf numFmtId="0" fontId="0" fillId="2" borderId="29" xfId="0" applyFill="1" applyBorder="1" applyAlignment="1">
      <alignment horizontal="center" vertical="center"/>
    </xf>
    <xf numFmtId="0" fontId="0" fillId="0" borderId="9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20" fontId="0" fillId="0" borderId="3" xfId="0" applyNumberFormat="1" applyBorder="1" applyAlignment="1">
      <alignment horizontal="center" vertical="center"/>
    </xf>
    <xf numFmtId="20" fontId="0" fillId="0" borderId="4" xfId="0" applyNumberFormat="1" applyBorder="1" applyAlignment="1">
      <alignment horizontal="center" vertical="center"/>
    </xf>
    <xf numFmtId="20" fontId="0" fillId="0" borderId="3" xfId="0" applyNumberFormat="1" applyBorder="1" applyAlignment="1">
      <alignment horizontal="center" vertical="top"/>
    </xf>
    <xf numFmtId="20" fontId="0" fillId="0" borderId="4" xfId="0" applyNumberFormat="1" applyBorder="1" applyAlignment="1">
      <alignment horizontal="center" vertical="top"/>
    </xf>
    <xf numFmtId="0" fontId="0" fillId="9" borderId="40" xfId="0" applyFill="1" applyBorder="1" applyAlignment="1">
      <alignment horizontal="center" vertical="center"/>
    </xf>
    <xf numFmtId="0" fontId="0" fillId="9" borderId="42" xfId="0" applyFill="1" applyBorder="1" applyAlignment="1">
      <alignment horizontal="center" vertical="center"/>
    </xf>
    <xf numFmtId="14" fontId="0" fillId="0" borderId="0" xfId="0" applyNumberFormat="1" applyAlignment="1">
      <alignment horizontal="center" vertical="center"/>
    </xf>
    <xf numFmtId="0" fontId="0" fillId="0" borderId="23" xfId="0" applyBorder="1" applyAlignment="1">
      <alignment horizontal="center" vertical="center"/>
    </xf>
    <xf numFmtId="0" fontId="0" fillId="0" borderId="5" xfId="0" applyBorder="1" applyAlignment="1">
      <alignment horizontal="center" vertical="center"/>
    </xf>
    <xf numFmtId="0" fontId="0" fillId="0" borderId="13" xfId="0" applyBorder="1" applyAlignment="1">
      <alignment horizontal="center" vertical="center"/>
    </xf>
    <xf numFmtId="178" fontId="9" fillId="0" borderId="28" xfId="0" applyNumberFormat="1" applyFont="1" applyBorder="1" applyAlignment="1">
      <alignment horizontal="center" vertical="center"/>
    </xf>
    <xf numFmtId="178" fontId="9" fillId="0" borderId="18" xfId="0" applyNumberFormat="1" applyFont="1" applyBorder="1" applyAlignment="1">
      <alignment horizontal="center" vertical="center"/>
    </xf>
    <xf numFmtId="178" fontId="9" fillId="0" borderId="29" xfId="0" applyNumberFormat="1" applyFont="1" applyBorder="1" applyAlignment="1">
      <alignment horizontal="center" vertical="center"/>
    </xf>
    <xf numFmtId="178" fontId="9" fillId="0" borderId="27" xfId="0" applyNumberFormat="1" applyFont="1" applyBorder="1" applyAlignment="1">
      <alignment horizontal="center" vertical="center"/>
    </xf>
    <xf numFmtId="20" fontId="0" fillId="0" borderId="22" xfId="0" applyNumberFormat="1" applyBorder="1" applyAlignment="1">
      <alignment horizontal="center" vertical="center"/>
    </xf>
    <xf numFmtId="0" fontId="0" fillId="0" borderId="83" xfId="0" applyBorder="1" applyAlignment="1">
      <alignment horizontal="center" vertical="center"/>
    </xf>
    <xf numFmtId="0" fontId="0" fillId="0" borderId="24" xfId="0" applyBorder="1" applyAlignment="1">
      <alignment horizontal="center" vertical="center"/>
    </xf>
    <xf numFmtId="20" fontId="0" fillId="0" borderId="14" xfId="0" applyNumberFormat="1" applyBorder="1" applyAlignment="1">
      <alignment horizontal="center" vertical="center"/>
    </xf>
    <xf numFmtId="0" fontId="0" fillId="0" borderId="34" xfId="0" applyBorder="1" applyAlignment="1">
      <alignment horizontal="center" vertical="center"/>
    </xf>
    <xf numFmtId="181" fontId="0" fillId="0" borderId="2" xfId="0" applyNumberFormat="1" applyBorder="1" applyAlignment="1">
      <alignment horizontal="center" vertical="center"/>
    </xf>
    <xf numFmtId="0" fontId="0" fillId="0" borderId="8" xfId="0" applyBorder="1" applyAlignment="1">
      <alignment horizontal="center" vertical="center"/>
    </xf>
    <xf numFmtId="0" fontId="0" fillId="0" borderId="22" xfId="0" applyBorder="1" applyAlignment="1">
      <alignment horizontal="center" vertical="center"/>
    </xf>
    <xf numFmtId="0" fontId="0" fillId="0" borderId="2" xfId="0" applyBorder="1" applyAlignment="1">
      <alignment horizontal="center" vertical="center"/>
    </xf>
    <xf numFmtId="0" fontId="0" fillId="0" borderId="95" xfId="0" applyBorder="1" applyAlignment="1">
      <alignment horizontal="center" vertical="center"/>
    </xf>
    <xf numFmtId="0" fontId="0" fillId="0" borderId="97" xfId="0" applyBorder="1" applyAlignment="1">
      <alignment horizontal="center" vertical="center"/>
    </xf>
    <xf numFmtId="0" fontId="0" fillId="0" borderId="35" xfId="0" applyBorder="1" applyAlignment="1">
      <alignment horizontal="center" vertical="center"/>
    </xf>
    <xf numFmtId="0" fontId="0" fillId="0" borderId="99" xfId="0" applyBorder="1" applyAlignment="1">
      <alignment horizontal="center" vertical="center"/>
    </xf>
    <xf numFmtId="0" fontId="0" fillId="0" borderId="100"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94" xfId="0" applyBorder="1" applyAlignment="1">
      <alignment horizontal="center" vertical="center"/>
    </xf>
    <xf numFmtId="56" fontId="38" fillId="3" borderId="14" xfId="3" applyNumberFormat="1" applyBorder="1" applyAlignment="1">
      <alignment horizontal="center" vertical="center"/>
    </xf>
    <xf numFmtId="0" fontId="38" fillId="3" borderId="85" xfId="3" applyBorder="1" applyAlignment="1">
      <alignment horizontal="center" vertical="center"/>
    </xf>
    <xf numFmtId="56" fontId="0" fillId="4" borderId="14" xfId="0" applyNumberFormat="1" applyFill="1" applyBorder="1" applyAlignment="1">
      <alignment horizontal="center" vertical="center"/>
    </xf>
    <xf numFmtId="0" fontId="0" fillId="4" borderId="85" xfId="0" applyFill="1" applyBorder="1" applyAlignment="1">
      <alignment horizontal="center" vertical="center"/>
    </xf>
    <xf numFmtId="0" fontId="0" fillId="5" borderId="14" xfId="0" applyFill="1" applyBorder="1" applyAlignment="1">
      <alignment horizontal="center" vertical="center"/>
    </xf>
    <xf numFmtId="0" fontId="0" fillId="5" borderId="85" xfId="0" applyFill="1" applyBorder="1" applyAlignment="1">
      <alignment horizontal="center" vertical="center"/>
    </xf>
    <xf numFmtId="181" fontId="0" fillId="0" borderId="0" xfId="0" applyNumberFormat="1" applyAlignment="1">
      <alignment horizontal="center" vertical="center"/>
    </xf>
    <xf numFmtId="56" fontId="0" fillId="8" borderId="14" xfId="0" applyNumberFormat="1" applyFill="1" applyBorder="1" applyAlignment="1">
      <alignment horizontal="center" vertical="center"/>
    </xf>
    <xf numFmtId="0" fontId="0" fillId="8" borderId="85" xfId="0" applyFill="1" applyBorder="1" applyAlignment="1">
      <alignment horizontal="center" vertical="center"/>
    </xf>
    <xf numFmtId="56" fontId="0" fillId="2" borderId="14" xfId="0" applyNumberFormat="1" applyFill="1" applyBorder="1" applyAlignment="1">
      <alignment horizontal="center" vertical="center"/>
    </xf>
    <xf numFmtId="0" fontId="0" fillId="2" borderId="85" xfId="0" applyFill="1" applyBorder="1" applyAlignment="1">
      <alignment horizontal="center" vertical="center"/>
    </xf>
    <xf numFmtId="56" fontId="0" fillId="6" borderId="14" xfId="0" applyNumberFormat="1" applyFill="1" applyBorder="1" applyAlignment="1">
      <alignment horizontal="center" vertical="center"/>
    </xf>
    <xf numFmtId="0" fontId="0" fillId="6" borderId="85" xfId="0" applyFill="1" applyBorder="1" applyAlignment="1">
      <alignment horizontal="center" vertical="center"/>
    </xf>
    <xf numFmtId="0" fontId="19" fillId="0" borderId="0" xfId="0" applyFont="1" applyAlignment="1">
      <alignment horizontal="center" vertical="center"/>
    </xf>
    <xf numFmtId="0" fontId="21" fillId="0" borderId="48" xfId="0" applyFont="1" applyBorder="1" applyAlignment="1">
      <alignment horizontal="justify" wrapText="1"/>
    </xf>
    <xf numFmtId="0" fontId="21" fillId="0" borderId="49" xfId="0" applyFont="1" applyBorder="1" applyAlignment="1">
      <alignment horizontal="justify" wrapText="1"/>
    </xf>
    <xf numFmtId="0" fontId="21" fillId="0" borderId="50" xfId="0" applyFont="1" applyBorder="1" applyAlignment="1">
      <alignment horizontal="center" vertical="center" wrapText="1"/>
    </xf>
    <xf numFmtId="0" fontId="21" fillId="0" borderId="87" xfId="0" applyFont="1" applyBorder="1" applyAlignment="1">
      <alignment horizontal="center" vertical="center" wrapText="1"/>
    </xf>
    <xf numFmtId="184" fontId="22" fillId="0" borderId="51" xfId="0" applyNumberFormat="1" applyFont="1" applyBorder="1" applyAlignment="1">
      <alignment horizontal="center" vertical="center" wrapText="1"/>
    </xf>
    <xf numFmtId="184" fontId="22" fillId="0" borderId="52" xfId="0" applyNumberFormat="1" applyFont="1" applyBorder="1" applyAlignment="1">
      <alignment horizontal="center" vertical="center" wrapText="1"/>
    </xf>
    <xf numFmtId="0" fontId="21" fillId="0" borderId="53" xfId="0" applyFont="1" applyBorder="1" applyAlignment="1">
      <alignment horizontal="center" vertical="center" wrapText="1"/>
    </xf>
    <xf numFmtId="0" fontId="21" fillId="0" borderId="54" xfId="0" applyFont="1" applyBorder="1" applyAlignment="1">
      <alignment horizontal="center" vertical="center" wrapText="1"/>
    </xf>
    <xf numFmtId="0" fontId="21" fillId="0" borderId="58" xfId="0" applyFont="1" applyBorder="1" applyAlignment="1">
      <alignment horizontal="center" vertical="center" wrapText="1"/>
    </xf>
    <xf numFmtId="0" fontId="21" fillId="0" borderId="0" xfId="0" applyFont="1" applyAlignment="1">
      <alignment horizontal="center" vertical="center" wrapText="1"/>
    </xf>
    <xf numFmtId="0" fontId="21" fillId="0" borderId="62"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55" xfId="0" applyFont="1" applyBorder="1" applyAlignment="1">
      <alignment horizontal="center" vertical="center" wrapText="1"/>
    </xf>
    <xf numFmtId="0" fontId="21" fillId="0" borderId="56" xfId="0" applyFont="1" applyBorder="1" applyAlignment="1">
      <alignment horizontal="center" vertical="center" wrapText="1"/>
    </xf>
    <xf numFmtId="0" fontId="21" fillId="0" borderId="55" xfId="0" applyFont="1" applyBorder="1" applyAlignment="1">
      <alignment horizontal="left" vertical="center" wrapText="1"/>
    </xf>
    <xf numFmtId="0" fontId="21" fillId="0" borderId="54" xfId="0" applyFont="1" applyBorder="1" applyAlignment="1">
      <alignment horizontal="left" vertical="center" wrapText="1"/>
    </xf>
    <xf numFmtId="0" fontId="22" fillId="0" borderId="56" xfId="0" applyFont="1" applyBorder="1" applyAlignment="1">
      <alignment horizontal="center" vertical="center"/>
    </xf>
    <xf numFmtId="0" fontId="22" fillId="0" borderId="61" xfId="0" applyFont="1" applyBorder="1" applyAlignment="1">
      <alignment horizontal="center" vertical="center"/>
    </xf>
    <xf numFmtId="0" fontId="21" fillId="0" borderId="3" xfId="0" applyFont="1" applyBorder="1" applyAlignment="1">
      <alignment horizontal="center" vertical="center" wrapText="1"/>
    </xf>
    <xf numFmtId="0" fontId="21" fillId="0" borderId="12" xfId="0" applyFont="1" applyBorder="1" applyAlignment="1">
      <alignment horizontal="center" vertical="center" wrapText="1"/>
    </xf>
    <xf numFmtId="181" fontId="21" fillId="0" borderId="17" xfId="0" applyNumberFormat="1" applyFont="1" applyBorder="1" applyAlignment="1">
      <alignment horizontal="center" vertical="center" wrapText="1"/>
    </xf>
    <xf numFmtId="181" fontId="21" fillId="0" borderId="57" xfId="0" applyNumberFormat="1" applyFont="1" applyBorder="1" applyAlignment="1">
      <alignment horizontal="center" vertical="center" wrapText="1"/>
    </xf>
    <xf numFmtId="0" fontId="21" fillId="0" borderId="44"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0" xfId="0" applyFont="1" applyAlignment="1">
      <alignment horizontal="justify" vertical="center" wrapText="1"/>
    </xf>
    <xf numFmtId="0" fontId="21" fillId="0" borderId="27" xfId="0" applyFont="1" applyBorder="1" applyAlignment="1">
      <alignment horizontal="justify" vertical="center" wrapText="1"/>
    </xf>
    <xf numFmtId="0" fontId="21" fillId="0" borderId="3" xfId="0" applyFont="1" applyBorder="1" applyAlignment="1">
      <alignment horizontal="center" vertical="center" shrinkToFit="1"/>
    </xf>
    <xf numFmtId="0" fontId="21" fillId="0" borderId="12" xfId="0" applyFont="1" applyBorder="1" applyAlignment="1">
      <alignment horizontal="center" vertical="center" shrinkToFit="1"/>
    </xf>
    <xf numFmtId="0" fontId="21" fillId="0" borderId="17" xfId="0" applyFont="1" applyBorder="1" applyAlignment="1">
      <alignment horizontal="center" vertical="center" shrinkToFit="1"/>
    </xf>
    <xf numFmtId="0" fontId="21" fillId="0" borderId="57" xfId="0" applyFont="1" applyBorder="1" applyAlignment="1">
      <alignment horizontal="center" vertical="center" shrinkToFit="1"/>
    </xf>
    <xf numFmtId="0" fontId="27" fillId="0" borderId="34" xfId="0" applyFont="1" applyBorder="1" applyAlignment="1">
      <alignment horizontal="center" vertical="center" wrapText="1"/>
    </xf>
    <xf numFmtId="0" fontId="27" fillId="0" borderId="35"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98" xfId="0" applyFont="1" applyBorder="1" applyAlignment="1">
      <alignment horizontal="center" vertical="center" wrapText="1"/>
    </xf>
    <xf numFmtId="0" fontId="21" fillId="0" borderId="59" xfId="0" applyFont="1" applyBorder="1" applyAlignment="1">
      <alignment horizontal="center" vertical="center" wrapText="1"/>
    </xf>
    <xf numFmtId="0" fontId="21" fillId="0" borderId="60" xfId="0" applyFont="1" applyBorder="1" applyAlignment="1">
      <alignment horizontal="center" vertical="center" wrapText="1"/>
    </xf>
    <xf numFmtId="0" fontId="21" fillId="0" borderId="61" xfId="0" applyFont="1" applyBorder="1" applyAlignment="1">
      <alignment horizontal="center" vertical="center" wrapText="1"/>
    </xf>
    <xf numFmtId="0" fontId="22" fillId="0" borderId="59" xfId="0" applyFont="1" applyBorder="1" applyAlignment="1">
      <alignment horizontal="right"/>
    </xf>
    <xf numFmtId="0" fontId="22" fillId="0" borderId="60" xfId="0" applyFont="1" applyBorder="1" applyAlignment="1">
      <alignment horizontal="right"/>
    </xf>
    <xf numFmtId="0" fontId="22" fillId="0" borderId="60" xfId="0" applyFont="1" applyBorder="1" applyAlignment="1">
      <alignment horizontal="center"/>
    </xf>
    <xf numFmtId="0" fontId="22" fillId="0" borderId="60" xfId="0" applyFont="1" applyBorder="1" applyAlignment="1">
      <alignment horizontal="center" vertical="center"/>
    </xf>
    <xf numFmtId="0" fontId="22" fillId="0" borderId="68" xfId="0" applyFont="1" applyBorder="1" applyAlignment="1">
      <alignment horizontal="center" vertical="center" wrapText="1"/>
    </xf>
    <xf numFmtId="0" fontId="22" fillId="0" borderId="69"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57" xfId="0" applyFont="1" applyBorder="1" applyAlignment="1">
      <alignment horizontal="center" vertical="center" wrapText="1"/>
    </xf>
    <xf numFmtId="0" fontId="22" fillId="0" borderId="71" xfId="0" applyFont="1" applyBorder="1" applyAlignment="1">
      <alignment horizontal="left" vertical="center" wrapText="1"/>
    </xf>
    <xf numFmtId="0" fontId="22" fillId="0" borderId="48" xfId="0" applyFont="1" applyBorder="1" applyAlignment="1">
      <alignment horizontal="left" vertical="center" wrapText="1"/>
    </xf>
    <xf numFmtId="0" fontId="22" fillId="0" borderId="72" xfId="0" applyFont="1" applyBorder="1" applyAlignment="1">
      <alignment horizontal="left" vertical="center" wrapText="1"/>
    </xf>
    <xf numFmtId="0" fontId="21" fillId="0" borderId="45"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33" xfId="0" applyFont="1" applyBorder="1" applyAlignment="1">
      <alignment horizontal="center" vertical="center" wrapText="1"/>
    </xf>
    <xf numFmtId="0" fontId="37" fillId="0" borderId="45" xfId="0" applyFont="1" applyBorder="1" applyAlignment="1">
      <alignment horizontal="left" vertical="top" wrapText="1"/>
    </xf>
    <xf numFmtId="0" fontId="37" fillId="0" borderId="18" xfId="0" applyFont="1" applyBorder="1" applyAlignment="1">
      <alignment horizontal="left" vertical="top" wrapText="1"/>
    </xf>
    <xf numFmtId="0" fontId="37" fillId="0" borderId="64" xfId="0" applyFont="1" applyBorder="1" applyAlignment="1">
      <alignment horizontal="left" vertical="top" wrapText="1"/>
    </xf>
    <xf numFmtId="0" fontId="37" fillId="0" borderId="65" xfId="0" applyFont="1" applyBorder="1" applyAlignment="1">
      <alignment horizontal="left" vertical="top" wrapText="1"/>
    </xf>
    <xf numFmtId="0" fontId="28" fillId="0" borderId="18" xfId="0" applyFont="1" applyBorder="1" applyAlignment="1">
      <alignment horizontal="center" vertical="center" wrapText="1"/>
    </xf>
    <xf numFmtId="0" fontId="28" fillId="0" borderId="65" xfId="0" applyFont="1" applyBorder="1" applyAlignment="1">
      <alignment horizontal="center" vertical="center" wrapText="1"/>
    </xf>
    <xf numFmtId="0" fontId="24" fillId="0" borderId="33" xfId="0" applyFont="1" applyBorder="1" applyAlignment="1">
      <alignment horizontal="center" wrapText="1"/>
    </xf>
    <xf numFmtId="0" fontId="24" fillId="0" borderId="66" xfId="0" applyFont="1" applyBorder="1" applyAlignment="1">
      <alignment horizontal="center" wrapText="1"/>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7" fillId="0" borderId="101" xfId="0" applyFont="1" applyBorder="1" applyAlignment="1">
      <alignment horizontal="center" vertical="center" wrapText="1"/>
    </xf>
    <xf numFmtId="0" fontId="27" fillId="0" borderId="102" xfId="0" applyFont="1" applyBorder="1" applyAlignment="1">
      <alignment horizontal="center" vertical="center" wrapText="1"/>
    </xf>
    <xf numFmtId="0" fontId="22" fillId="0" borderId="17" xfId="0" applyFont="1" applyBorder="1" applyAlignment="1">
      <alignment horizontal="justify" vertical="center" wrapText="1"/>
    </xf>
    <xf numFmtId="0" fontId="22" fillId="0" borderId="12" xfId="0" applyFont="1" applyBorder="1" applyAlignment="1">
      <alignment horizontal="justify" vertical="center" wrapText="1"/>
    </xf>
    <xf numFmtId="0" fontId="21" fillId="0" borderId="11"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30"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1" xfId="0" applyFont="1" applyBorder="1" applyAlignment="1">
      <alignment horizontal="center" vertical="top"/>
    </xf>
    <xf numFmtId="0" fontId="22" fillId="0" borderId="25" xfId="0" applyFont="1" applyBorder="1" applyAlignment="1">
      <alignment horizontal="center" vertical="center" shrinkToFit="1"/>
    </xf>
    <xf numFmtId="0" fontId="22" fillId="0" borderId="19" xfId="0" applyFont="1" applyBorder="1" applyAlignment="1">
      <alignment horizontal="center" vertical="center" shrinkToFit="1"/>
    </xf>
    <xf numFmtId="0" fontId="22" fillId="0" borderId="101" xfId="0" applyFont="1" applyBorder="1" applyAlignment="1">
      <alignment horizontal="center" vertical="center" wrapText="1"/>
    </xf>
    <xf numFmtId="0" fontId="22" fillId="0" borderId="104" xfId="0" applyFont="1" applyBorder="1" applyAlignment="1">
      <alignment horizontal="center" vertical="center" wrapText="1"/>
    </xf>
    <xf numFmtId="0" fontId="22" fillId="0" borderId="105" xfId="0" applyFont="1" applyBorder="1" applyAlignment="1">
      <alignment horizontal="center" vertical="center" wrapText="1"/>
    </xf>
    <xf numFmtId="0" fontId="21" fillId="0" borderId="55" xfId="0" applyFont="1" applyBorder="1" applyAlignment="1">
      <alignment horizontal="justify" vertical="center" wrapText="1"/>
    </xf>
    <xf numFmtId="0" fontId="21" fillId="0" borderId="54" xfId="0" applyFont="1" applyBorder="1" applyAlignment="1">
      <alignment horizontal="justify" vertical="center" wrapText="1"/>
    </xf>
    <xf numFmtId="0" fontId="21" fillId="0" borderId="56" xfId="0" applyFont="1" applyBorder="1" applyAlignment="1">
      <alignment horizontal="justify" vertical="center" wrapText="1"/>
    </xf>
    <xf numFmtId="0" fontId="21" fillId="0" borderId="64" xfId="0" applyFont="1" applyBorder="1" applyAlignment="1">
      <alignment horizontal="justify" vertical="center" wrapText="1"/>
    </xf>
    <xf numFmtId="0" fontId="21" fillId="0" borderId="65" xfId="0" applyFont="1" applyBorder="1" applyAlignment="1">
      <alignment horizontal="justify" vertical="center" wrapText="1"/>
    </xf>
    <xf numFmtId="0" fontId="21" fillId="0" borderId="66" xfId="0" applyFont="1" applyBorder="1" applyAlignment="1">
      <alignment horizontal="justify" vertical="center" wrapText="1"/>
    </xf>
    <xf numFmtId="0" fontId="21" fillId="0" borderId="51" xfId="0" applyFont="1" applyBorder="1" applyAlignment="1">
      <alignment horizontal="left" vertical="center" wrapText="1"/>
    </xf>
    <xf numFmtId="0" fontId="21" fillId="0" borderId="87" xfId="0" applyFont="1" applyBorder="1" applyAlignment="1">
      <alignment horizontal="left" vertical="center" wrapText="1"/>
    </xf>
    <xf numFmtId="0" fontId="21" fillId="0" borderId="17" xfId="0" applyFont="1" applyBorder="1" applyAlignment="1">
      <alignment horizontal="justify" vertical="center" wrapText="1"/>
    </xf>
    <xf numFmtId="0" fontId="21" fillId="0" borderId="12" xfId="0" applyFont="1" applyBorder="1" applyAlignment="1">
      <alignment horizontal="justify" vertical="center" wrapText="1"/>
    </xf>
    <xf numFmtId="0" fontId="21" fillId="0" borderId="67" xfId="0" applyFont="1" applyBorder="1" applyAlignment="1">
      <alignment horizontal="center" vertical="center" wrapText="1"/>
    </xf>
    <xf numFmtId="0" fontId="21" fillId="0" borderId="68" xfId="0" applyFont="1" applyBorder="1" applyAlignment="1">
      <alignment horizontal="center" vertical="center" wrapText="1"/>
    </xf>
    <xf numFmtId="0" fontId="21" fillId="0" borderId="69" xfId="0" applyFont="1" applyBorder="1" applyAlignment="1">
      <alignment horizontal="center" vertical="center" wrapText="1"/>
    </xf>
    <xf numFmtId="0" fontId="21" fillId="0" borderId="68" xfId="0" applyFont="1" applyBorder="1" applyAlignment="1">
      <alignment horizontal="left" vertical="top" wrapText="1"/>
    </xf>
    <xf numFmtId="0" fontId="21" fillId="0" borderId="69" xfId="0" applyFont="1" applyBorder="1" applyAlignment="1">
      <alignment horizontal="left" vertical="top" wrapText="1"/>
    </xf>
    <xf numFmtId="0" fontId="21" fillId="0" borderId="19" xfId="0" applyFont="1" applyBorder="1" applyAlignment="1">
      <alignment horizontal="left" vertical="top" wrapText="1"/>
    </xf>
    <xf numFmtId="0" fontId="21" fillId="0" borderId="30" xfId="0" applyFont="1" applyBorder="1" applyAlignment="1">
      <alignment horizontal="left" vertical="top" wrapText="1"/>
    </xf>
    <xf numFmtId="0" fontId="21" fillId="0" borderId="3" xfId="0" applyFont="1" applyBorder="1" applyAlignment="1">
      <alignment horizontal="justify" vertical="center" wrapText="1"/>
    </xf>
    <xf numFmtId="0" fontId="21" fillId="0" borderId="63" xfId="0" applyFont="1" applyBorder="1" applyAlignment="1">
      <alignment horizontal="center" vertical="center" wrapText="1"/>
    </xf>
    <xf numFmtId="0" fontId="21" fillId="0" borderId="70" xfId="0" applyFont="1" applyBorder="1" applyAlignment="1">
      <alignment horizontal="center" vertical="center" wrapText="1"/>
    </xf>
    <xf numFmtId="0" fontId="21" fillId="0" borderId="72"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03" xfId="0" applyFont="1" applyBorder="1" applyAlignment="1">
      <alignment horizontal="center" vertical="center" wrapText="1"/>
    </xf>
    <xf numFmtId="0" fontId="21" fillId="0" borderId="64" xfId="0" applyFont="1" applyBorder="1" applyAlignment="1">
      <alignment horizontal="center" vertical="center" wrapText="1"/>
    </xf>
    <xf numFmtId="0" fontId="21" fillId="0" borderId="65"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71" xfId="0" applyFont="1" applyBorder="1" applyAlignment="1">
      <alignment horizontal="center" vertical="center" wrapText="1"/>
    </xf>
    <xf numFmtId="0" fontId="21" fillId="0" borderId="48" xfId="0" applyFont="1" applyBorder="1" applyAlignment="1">
      <alignment horizontal="center" vertical="center" wrapText="1"/>
    </xf>
    <xf numFmtId="0" fontId="22" fillId="0" borderId="67" xfId="0" applyFont="1" applyBorder="1" applyAlignment="1">
      <alignment horizontal="center" vertical="center" wrapText="1"/>
    </xf>
    <xf numFmtId="0" fontId="22" fillId="0" borderId="14" xfId="0" applyFont="1" applyBorder="1" applyAlignment="1">
      <alignment horizontal="center" vertical="center"/>
    </xf>
    <xf numFmtId="0" fontId="22" fillId="0" borderId="16" xfId="0" applyFont="1" applyBorder="1" applyAlignment="1">
      <alignment horizontal="center" vertical="center"/>
    </xf>
    <xf numFmtId="0" fontId="22" fillId="0" borderId="85" xfId="0" applyFont="1" applyBorder="1" applyAlignment="1">
      <alignment horizontal="center" vertical="center"/>
    </xf>
    <xf numFmtId="0" fontId="22" fillId="0" borderId="12" xfId="0" applyFont="1" applyBorder="1" applyAlignment="1">
      <alignment horizontal="center" vertical="center" wrapText="1"/>
    </xf>
    <xf numFmtId="0" fontId="22" fillId="0" borderId="1" xfId="0" applyFont="1" applyBorder="1" applyAlignment="1">
      <alignment horizontal="center" vertical="center" wrapText="1"/>
    </xf>
    <xf numFmtId="0" fontId="21" fillId="0" borderId="11" xfId="0" applyFont="1" applyBorder="1" applyAlignment="1">
      <alignment horizontal="center" vertical="center"/>
    </xf>
    <xf numFmtId="0" fontId="21" fillId="0" borderId="31" xfId="0" applyFont="1" applyBorder="1" applyAlignment="1">
      <alignment horizontal="center" vertical="center"/>
    </xf>
    <xf numFmtId="0" fontId="21" fillId="0" borderId="43"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0" xfId="0" applyFont="1" applyAlignment="1">
      <alignment horizontal="center" vertical="center" wrapText="1"/>
    </xf>
    <xf numFmtId="0" fontId="22" fillId="0" borderId="82" xfId="0" applyFont="1" applyBorder="1" applyAlignment="1">
      <alignment horizontal="center" vertical="center" wrapText="1"/>
    </xf>
    <xf numFmtId="0" fontId="26" fillId="0" borderId="45"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44" xfId="0" applyFont="1" applyBorder="1" applyAlignment="1">
      <alignment horizontal="center" vertical="center" wrapText="1"/>
    </xf>
    <xf numFmtId="0" fontId="26" fillId="0" borderId="0" xfId="0" applyFont="1" applyAlignment="1">
      <alignment horizontal="center" vertical="center" wrapText="1"/>
    </xf>
    <xf numFmtId="0" fontId="26" fillId="0" borderId="25"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33" xfId="0" applyFont="1" applyBorder="1" applyAlignment="1">
      <alignment horizontal="left" wrapText="1"/>
    </xf>
    <xf numFmtId="0" fontId="26" fillId="0" borderId="20" xfId="0" applyFont="1" applyBorder="1" applyAlignment="1">
      <alignment horizontal="left" wrapText="1"/>
    </xf>
    <xf numFmtId="0" fontId="26" fillId="0" borderId="30" xfId="0" applyFont="1" applyBorder="1" applyAlignment="1">
      <alignment horizontal="left" wrapText="1"/>
    </xf>
    <xf numFmtId="0" fontId="22" fillId="0" borderId="80" xfId="0" applyFont="1" applyBorder="1" applyAlignment="1">
      <alignment horizontal="center" vertical="center" wrapText="1"/>
    </xf>
    <xf numFmtId="0" fontId="22" fillId="0" borderId="32" xfId="0" applyFont="1" applyBorder="1" applyAlignment="1">
      <alignment horizontal="center" vertical="center" wrapText="1"/>
    </xf>
    <xf numFmtId="0" fontId="22" fillId="0" borderId="7" xfId="0" applyFont="1" applyBorder="1" applyAlignment="1">
      <alignment horizontal="center" vertical="center" wrapText="1"/>
    </xf>
    <xf numFmtId="0" fontId="21" fillId="0" borderId="5" xfId="0" applyFont="1" applyBorder="1" applyAlignment="1">
      <alignment horizontal="center" vertical="center"/>
    </xf>
    <xf numFmtId="0" fontId="20" fillId="0" borderId="25" xfId="0" applyFont="1" applyBorder="1" applyAlignment="1">
      <alignment horizontal="center" vertical="center"/>
    </xf>
    <xf numFmtId="0" fontId="20" fillId="0" borderId="19" xfId="0" applyFont="1" applyBorder="1" applyAlignment="1">
      <alignment horizontal="center" vertical="center"/>
    </xf>
    <xf numFmtId="0" fontId="20" fillId="0" borderId="47" xfId="0" applyFont="1" applyBorder="1" applyAlignment="1">
      <alignment horizontal="center" vertical="center"/>
    </xf>
    <xf numFmtId="56" fontId="29" fillId="0" borderId="12" xfId="0" applyNumberFormat="1" applyFont="1" applyBorder="1" applyAlignment="1">
      <alignment horizontal="center" vertical="center" wrapText="1"/>
    </xf>
    <xf numFmtId="56" fontId="29" fillId="0" borderId="1" xfId="0" applyNumberFormat="1" applyFont="1" applyBorder="1" applyAlignment="1">
      <alignment horizontal="center" vertical="center" wrapText="1"/>
    </xf>
    <xf numFmtId="20" fontId="29" fillId="0" borderId="1" xfId="0" applyNumberFormat="1" applyFont="1" applyBorder="1" applyAlignment="1">
      <alignment horizontal="center" vertical="center"/>
    </xf>
    <xf numFmtId="0" fontId="21" fillId="0" borderId="37" xfId="0" applyFont="1" applyBorder="1" applyAlignment="1">
      <alignment horizontal="center" vertical="center" wrapText="1"/>
    </xf>
    <xf numFmtId="0" fontId="21" fillId="0" borderId="29" xfId="0" applyFont="1" applyBorder="1" applyAlignment="1">
      <alignment horizontal="center" vertical="center" wrapText="1"/>
    </xf>
    <xf numFmtId="31" fontId="21" fillId="0" borderId="11" xfId="0" applyNumberFormat="1" applyFont="1" applyBorder="1" applyAlignment="1">
      <alignment horizontal="center" vertical="center"/>
    </xf>
    <xf numFmtId="31" fontId="21" fillId="0" borderId="21" xfId="0" applyNumberFormat="1" applyFont="1" applyBorder="1" applyAlignment="1">
      <alignment horizontal="center" vertical="center"/>
    </xf>
    <xf numFmtId="31" fontId="21" fillId="0" borderId="31" xfId="0" applyNumberFormat="1" applyFont="1" applyBorder="1" applyAlignment="1">
      <alignment horizontal="center" vertical="center"/>
    </xf>
    <xf numFmtId="31" fontId="21" fillId="0" borderId="26" xfId="0" applyNumberFormat="1" applyFont="1" applyBorder="1" applyAlignment="1">
      <alignment horizontal="center" vertical="center"/>
    </xf>
    <xf numFmtId="31" fontId="21" fillId="0" borderId="27" xfId="0" applyNumberFormat="1" applyFont="1" applyBorder="1" applyAlignment="1">
      <alignment horizontal="center" vertical="center"/>
    </xf>
    <xf numFmtId="31" fontId="21" fillId="0" borderId="36" xfId="0" applyNumberFormat="1" applyFont="1" applyBorder="1" applyAlignment="1">
      <alignment horizontal="center" vertical="center"/>
    </xf>
    <xf numFmtId="0" fontId="21" fillId="0" borderId="1" xfId="0" applyFont="1" applyBorder="1" applyAlignment="1">
      <alignment horizontal="center" vertical="center" wrapText="1"/>
    </xf>
    <xf numFmtId="0" fontId="21" fillId="0" borderId="8" xfId="0" applyFont="1" applyBorder="1" applyAlignment="1">
      <alignment horizontal="center" vertical="center" wrapText="1"/>
    </xf>
    <xf numFmtId="0" fontId="26" fillId="0" borderId="11" xfId="0" applyFont="1" applyBorder="1" applyAlignment="1">
      <alignment horizontal="center" wrapText="1"/>
    </xf>
    <xf numFmtId="0" fontId="26" fillId="0" borderId="21" xfId="0" applyFont="1" applyBorder="1" applyAlignment="1">
      <alignment horizontal="center" wrapText="1"/>
    </xf>
    <xf numFmtId="0" fontId="21" fillId="0" borderId="39" xfId="0" applyFont="1" applyBorder="1" applyAlignment="1">
      <alignment horizontal="center" vertical="center" wrapText="1"/>
    </xf>
    <xf numFmtId="0" fontId="26" fillId="0" borderId="26" xfId="0" applyFont="1" applyBorder="1" applyAlignment="1">
      <alignment horizontal="center" wrapText="1"/>
    </xf>
    <xf numFmtId="0" fontId="26" fillId="0" borderId="27" xfId="0" applyFont="1" applyBorder="1" applyAlignment="1">
      <alignment horizontal="center" wrapText="1"/>
    </xf>
    <xf numFmtId="20" fontId="29" fillId="0" borderId="1" xfId="0" applyNumberFormat="1" applyFont="1" applyBorder="1" applyAlignment="1">
      <alignment horizontal="center" vertical="center" wrapText="1"/>
    </xf>
    <xf numFmtId="0" fontId="22" fillId="0" borderId="31" xfId="0" applyFont="1" applyBorder="1" applyAlignment="1">
      <alignment horizontal="center" vertical="top"/>
    </xf>
    <xf numFmtId="0" fontId="22" fillId="0" borderId="9" xfId="0" applyFont="1" applyBorder="1" applyAlignment="1">
      <alignment horizontal="center" vertical="top"/>
    </xf>
    <xf numFmtId="0" fontId="21" fillId="0" borderId="84" xfId="0" applyFont="1" applyBorder="1" applyAlignment="1">
      <alignment horizontal="center" vertical="top" wrapText="1"/>
    </xf>
    <xf numFmtId="0" fontId="21" fillId="0" borderId="16" xfId="0" applyFont="1" applyBorder="1" applyAlignment="1">
      <alignment horizontal="center" vertical="top" wrapText="1"/>
    </xf>
    <xf numFmtId="0" fontId="21" fillId="0" borderId="85" xfId="0" applyFont="1" applyBorder="1" applyAlignment="1">
      <alignment horizontal="center" vertical="top" wrapText="1"/>
    </xf>
    <xf numFmtId="0" fontId="29" fillId="0" borderId="23"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13" xfId="0" applyFont="1" applyBorder="1" applyAlignment="1">
      <alignment horizontal="left" vertical="center"/>
    </xf>
    <xf numFmtId="0" fontId="29" fillId="0" borderId="1" xfId="0" applyFont="1" applyBorder="1" applyAlignment="1">
      <alignment horizontal="left" vertical="center"/>
    </xf>
    <xf numFmtId="177" fontId="29" fillId="0" borderId="81" xfId="0" applyNumberFormat="1" applyFont="1" applyBorder="1" applyAlignment="1">
      <alignment horizontal="left" vertical="center"/>
    </xf>
    <xf numFmtId="20" fontId="29" fillId="0" borderId="3" xfId="0" applyNumberFormat="1" applyFont="1" applyBorder="1" applyAlignment="1">
      <alignment horizontal="left" vertical="center"/>
    </xf>
    <xf numFmtId="20" fontId="29" fillId="0" borderId="12" xfId="0" applyNumberFormat="1" applyFont="1" applyBorder="1" applyAlignment="1">
      <alignment horizontal="left"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20" fontId="29" fillId="0" borderId="1" xfId="0" applyNumberFormat="1" applyFont="1" applyBorder="1" applyAlignment="1">
      <alignment horizontal="left" vertical="center"/>
    </xf>
    <xf numFmtId="0" fontId="29" fillId="0" borderId="13" xfId="0" applyFont="1" applyBorder="1" applyAlignment="1">
      <alignment horizontal="center" vertical="center"/>
    </xf>
    <xf numFmtId="20" fontId="29" fillId="0" borderId="13" xfId="0" applyNumberFormat="1" applyFont="1" applyBorder="1" applyAlignment="1">
      <alignment horizontal="center" vertical="center" wrapText="1"/>
    </xf>
    <xf numFmtId="0" fontId="29" fillId="0" borderId="2" xfId="0" applyFont="1" applyBorder="1" applyAlignment="1">
      <alignment horizontal="center" vertical="center" wrapText="1"/>
    </xf>
    <xf numFmtId="0" fontId="29" fillId="0" borderId="2" xfId="0" applyFont="1" applyBorder="1" applyAlignment="1">
      <alignment horizontal="left" vertical="center"/>
    </xf>
    <xf numFmtId="0" fontId="29" fillId="0" borderId="3" xfId="0" applyFont="1" applyBorder="1" applyAlignment="1">
      <alignment horizontal="left" vertical="center"/>
    </xf>
    <xf numFmtId="0" fontId="29" fillId="0" borderId="17" xfId="0" applyFont="1" applyBorder="1" applyAlignment="1">
      <alignment horizontal="left" vertical="center"/>
    </xf>
    <xf numFmtId="0" fontId="29" fillId="0" borderId="4" xfId="0" applyFont="1" applyBorder="1" applyAlignment="1">
      <alignment horizontal="left" vertical="center"/>
    </xf>
    <xf numFmtId="178" fontId="29" fillId="0" borderId="1" xfId="0" applyNumberFormat="1" applyFont="1" applyBorder="1" applyAlignment="1">
      <alignment horizontal="center" vertical="center"/>
    </xf>
    <xf numFmtId="178" fontId="29" fillId="0" borderId="2" xfId="0" applyNumberFormat="1" applyFont="1" applyBorder="1" applyAlignment="1">
      <alignment horizontal="center" vertical="center"/>
    </xf>
    <xf numFmtId="179" fontId="29" fillId="0" borderId="1" xfId="0" applyNumberFormat="1" applyFont="1" applyBorder="1" applyAlignment="1">
      <alignment horizontal="center" vertical="center" wrapText="1"/>
    </xf>
    <xf numFmtId="20" fontId="29" fillId="0" borderId="13" xfId="0" applyNumberFormat="1" applyFont="1" applyBorder="1" applyAlignment="1">
      <alignment horizontal="center" vertical="center"/>
    </xf>
    <xf numFmtId="20" fontId="29" fillId="0" borderId="2" xfId="0" applyNumberFormat="1" applyFont="1" applyBorder="1" applyAlignment="1">
      <alignment horizontal="center" vertical="center"/>
    </xf>
    <xf numFmtId="0" fontId="29" fillId="0" borderId="90" xfId="0" applyFont="1" applyBorder="1" applyAlignment="1">
      <alignment horizontal="center" vertical="center" wrapText="1"/>
    </xf>
    <xf numFmtId="0" fontId="29" fillId="0" borderId="91" xfId="0" applyFont="1" applyBorder="1" applyAlignment="1">
      <alignment horizontal="center" vertical="center" wrapText="1"/>
    </xf>
    <xf numFmtId="179" fontId="29" fillId="0" borderId="91" xfId="0" applyNumberFormat="1" applyFont="1" applyBorder="1" applyAlignment="1">
      <alignment horizontal="center" vertical="center" wrapText="1"/>
    </xf>
    <xf numFmtId="0" fontId="20" fillId="0" borderId="23" xfId="0" applyFont="1" applyBorder="1" applyAlignment="1">
      <alignment horizontal="center" vertical="center" textRotation="255"/>
    </xf>
    <xf numFmtId="0" fontId="20" fillId="0" borderId="13" xfId="0" applyFont="1" applyBorder="1" applyAlignment="1">
      <alignment horizontal="center" vertical="center" textRotation="255"/>
    </xf>
    <xf numFmtId="0" fontId="20" fillId="0" borderId="24" xfId="0" applyFont="1" applyBorder="1" applyAlignment="1">
      <alignment horizontal="center" vertical="center" textRotation="255"/>
    </xf>
    <xf numFmtId="0" fontId="24" fillId="0" borderId="5" xfId="0" applyFont="1" applyBorder="1" applyAlignment="1">
      <alignment horizontal="center" vertical="center"/>
    </xf>
    <xf numFmtId="0" fontId="24" fillId="0" borderId="1" xfId="0" applyFont="1" applyBorder="1" applyAlignment="1">
      <alignment horizontal="center" vertical="center"/>
    </xf>
    <xf numFmtId="0" fontId="20" fillId="0" borderId="5" xfId="0" applyFont="1" applyBorder="1" applyAlignment="1">
      <alignment horizontal="center" vertical="center"/>
    </xf>
    <xf numFmtId="0" fontId="20" fillId="0" borderId="1" xfId="0" applyFont="1" applyBorder="1" applyAlignment="1">
      <alignment horizontal="center" vertical="center"/>
    </xf>
    <xf numFmtId="0" fontId="36" fillId="0" borderId="1" xfId="0" applyFont="1" applyBorder="1" applyAlignment="1">
      <alignment horizontal="center" vertical="center"/>
    </xf>
    <xf numFmtId="20" fontId="29" fillId="0" borderId="18" xfId="0" applyNumberFormat="1" applyFont="1" applyBorder="1" applyAlignment="1">
      <alignment horizontal="center" vertical="center"/>
    </xf>
    <xf numFmtId="182" fontId="22" fillId="0" borderId="18" xfId="0" applyNumberFormat="1" applyFont="1" applyBorder="1" applyAlignment="1">
      <alignment horizontal="center" vertical="center"/>
    </xf>
    <xf numFmtId="0" fontId="20" fillId="0" borderId="3" xfId="0" applyFont="1" applyBorder="1" applyAlignment="1">
      <alignment horizontal="center" vertical="center"/>
    </xf>
    <xf numFmtId="0" fontId="20" fillId="0" borderId="12" xfId="0" applyFont="1" applyBorder="1" applyAlignment="1">
      <alignment horizontal="center" vertical="center"/>
    </xf>
    <xf numFmtId="20" fontId="29" fillId="0" borderId="45" xfId="0" applyNumberFormat="1" applyFont="1" applyBorder="1" applyAlignment="1">
      <alignment horizontal="center" vertical="center" wrapText="1"/>
    </xf>
    <xf numFmtId="20" fontId="29" fillId="0" borderId="38" xfId="0" applyNumberFormat="1" applyFont="1" applyBorder="1" applyAlignment="1">
      <alignment horizontal="center" vertical="center" wrapText="1"/>
    </xf>
    <xf numFmtId="20" fontId="29" fillId="0" borderId="25" xfId="0" applyNumberFormat="1" applyFont="1" applyBorder="1" applyAlignment="1">
      <alignment horizontal="center" vertical="center" wrapText="1"/>
    </xf>
    <xf numFmtId="20" fontId="29" fillId="0" borderId="47" xfId="0" applyNumberFormat="1" applyFont="1" applyBorder="1" applyAlignment="1">
      <alignment horizontal="center" vertical="center" wrapText="1"/>
    </xf>
    <xf numFmtId="20" fontId="29" fillId="0" borderId="0" xfId="0" applyNumberFormat="1" applyFont="1" applyAlignment="1">
      <alignment horizontal="center" vertical="center"/>
    </xf>
    <xf numFmtId="182" fontId="22" fillId="0" borderId="0" xfId="0" applyNumberFormat="1" applyFont="1" applyAlignment="1">
      <alignment horizontal="center" vertical="center" wrapText="1"/>
    </xf>
    <xf numFmtId="0" fontId="29" fillId="0" borderId="0" xfId="0" applyFont="1" applyAlignment="1">
      <alignment horizontal="center" vertical="center"/>
    </xf>
    <xf numFmtId="0" fontId="29" fillId="0" borderId="46" xfId="0" applyFont="1" applyBorder="1" applyAlignment="1">
      <alignment horizontal="center" vertical="center"/>
    </xf>
    <xf numFmtId="0" fontId="22" fillId="0" borderId="27" xfId="0" applyFont="1" applyBorder="1" applyAlignment="1">
      <alignment horizontal="center" vertical="top" wrapText="1"/>
    </xf>
    <xf numFmtId="0" fontId="28" fillId="0" borderId="40" xfId="0" applyFont="1" applyBorder="1" applyAlignment="1">
      <alignment horizontal="center" vertical="center"/>
    </xf>
    <xf numFmtId="0" fontId="28" fillId="0" borderId="41" xfId="0" applyFont="1" applyBorder="1" applyAlignment="1">
      <alignment horizontal="center" vertical="center"/>
    </xf>
    <xf numFmtId="0" fontId="28" fillId="0" borderId="42" xfId="0" applyFont="1" applyBorder="1" applyAlignment="1">
      <alignment horizontal="center" vertical="center"/>
    </xf>
    <xf numFmtId="0" fontId="25" fillId="0" borderId="28" xfId="0" applyFont="1" applyBorder="1" applyAlignment="1">
      <alignment horizontal="left" vertical="center"/>
    </xf>
    <xf numFmtId="0" fontId="25" fillId="0" borderId="18" xfId="0" applyFont="1" applyBorder="1" applyAlignment="1">
      <alignment horizontal="left" vertical="center"/>
    </xf>
    <xf numFmtId="0" fontId="25" fillId="0" borderId="38" xfId="0" applyFont="1" applyBorder="1" applyAlignment="1">
      <alignment horizontal="left" vertical="center"/>
    </xf>
    <xf numFmtId="0" fontId="25" fillId="0" borderId="29" xfId="0" applyFont="1" applyBorder="1" applyAlignment="1">
      <alignment horizontal="left" vertical="center"/>
    </xf>
    <xf numFmtId="0" fontId="25" fillId="0" borderId="27" xfId="0" applyFont="1" applyBorder="1" applyAlignment="1">
      <alignment horizontal="left" vertical="center"/>
    </xf>
    <xf numFmtId="0" fontId="25" fillId="0" borderId="39" xfId="0" applyFont="1" applyBorder="1" applyAlignment="1">
      <alignment horizontal="left" vertical="center"/>
    </xf>
    <xf numFmtId="56" fontId="28" fillId="0" borderId="40" xfId="0" applyNumberFormat="1" applyFont="1" applyBorder="1" applyAlignment="1">
      <alignment horizontal="center" vertical="center"/>
    </xf>
    <xf numFmtId="38" fontId="29" fillId="0" borderId="0" xfId="1" applyFont="1" applyBorder="1" applyAlignment="1">
      <alignment horizontal="center" vertical="center"/>
    </xf>
    <xf numFmtId="182" fontId="41" fillId="0" borderId="0" xfId="1" applyNumberFormat="1" applyFont="1" applyBorder="1" applyAlignment="1">
      <alignment horizontal="center" vertical="center"/>
    </xf>
    <xf numFmtId="0" fontId="27" fillId="0" borderId="27" xfId="0" applyFont="1" applyBorder="1" applyAlignment="1">
      <alignment horizontal="center" vertical="center"/>
    </xf>
    <xf numFmtId="182" fontId="21" fillId="0" borderId="27" xfId="0" applyNumberFormat="1" applyFont="1" applyBorder="1" applyAlignment="1">
      <alignment horizontal="center" vertical="center"/>
    </xf>
    <xf numFmtId="0" fontId="29" fillId="0" borderId="8" xfId="0" applyFont="1" applyBorder="1" applyAlignment="1">
      <alignment horizontal="center" vertical="center" wrapText="1"/>
    </xf>
    <xf numFmtId="0" fontId="29" fillId="0" borderId="83" xfId="0" applyFont="1" applyBorder="1" applyAlignment="1">
      <alignment horizontal="center" vertical="center" wrapText="1"/>
    </xf>
    <xf numFmtId="182" fontId="41" fillId="0" borderId="0" xfId="0" applyNumberFormat="1" applyFont="1" applyAlignment="1">
      <alignment horizontal="center" vertical="center"/>
    </xf>
    <xf numFmtId="0" fontId="29" fillId="0" borderId="24" xfId="0" applyFont="1" applyBorder="1" applyAlignment="1">
      <alignment horizontal="center" vertical="center"/>
    </xf>
    <xf numFmtId="0" fontId="29" fillId="0" borderId="8" xfId="0" applyFont="1" applyBorder="1" applyAlignment="1">
      <alignment horizontal="center" vertical="center"/>
    </xf>
    <xf numFmtId="0" fontId="20" fillId="0" borderId="8" xfId="0" applyFont="1" applyBorder="1" applyAlignment="1">
      <alignment horizontal="center" vertical="center"/>
    </xf>
    <xf numFmtId="0" fontId="20" fillId="0" borderId="83" xfId="0" applyFont="1" applyBorder="1" applyAlignment="1">
      <alignment horizontal="center" vertical="center"/>
    </xf>
    <xf numFmtId="0" fontId="94" fillId="0" borderId="11" xfId="0" applyFont="1" applyBorder="1" applyAlignment="1">
      <alignment horizontal="center" vertical="center" shrinkToFit="1"/>
    </xf>
    <xf numFmtId="0" fontId="94" fillId="0" borderId="21" xfId="0" applyFont="1" applyBorder="1" applyAlignment="1">
      <alignment horizontal="center" vertical="center" shrinkToFit="1"/>
    </xf>
    <xf numFmtId="0" fontId="94" fillId="0" borderId="31" xfId="0" applyFont="1" applyBorder="1" applyAlignment="1">
      <alignment horizontal="center" vertical="center" shrinkToFit="1"/>
    </xf>
    <xf numFmtId="0" fontId="94" fillId="0" borderId="44" xfId="0" applyFont="1" applyBorder="1" applyAlignment="1">
      <alignment horizontal="center" vertical="center" shrinkToFit="1"/>
    </xf>
    <xf numFmtId="0" fontId="94" fillId="0" borderId="0" xfId="0" applyFont="1" applyAlignment="1">
      <alignment horizontal="center" vertical="center" shrinkToFit="1"/>
    </xf>
    <xf numFmtId="0" fontId="94" fillId="0" borderId="20" xfId="0" applyFont="1" applyBorder="1" applyAlignment="1">
      <alignment horizontal="center" vertical="center" shrinkToFit="1"/>
    </xf>
    <xf numFmtId="0" fontId="94" fillId="0" borderId="25" xfId="0" applyFont="1" applyBorder="1" applyAlignment="1">
      <alignment horizontal="center" vertical="center" shrinkToFit="1"/>
    </xf>
    <xf numFmtId="0" fontId="94" fillId="0" borderId="19" xfId="0" applyFont="1" applyBorder="1" applyAlignment="1">
      <alignment horizontal="center" vertical="center" shrinkToFit="1"/>
    </xf>
    <xf numFmtId="0" fontId="94" fillId="0" borderId="30" xfId="0" applyFont="1" applyBorder="1" applyAlignment="1">
      <alignment horizontal="center" vertical="center" shrinkToFit="1"/>
    </xf>
    <xf numFmtId="38" fontId="115" fillId="0" borderId="21" xfId="1" applyFont="1" applyBorder="1" applyAlignment="1">
      <alignment horizontal="center" vertical="center"/>
    </xf>
    <xf numFmtId="38" fontId="115" fillId="0" borderId="19" xfId="1" applyFont="1" applyBorder="1" applyAlignment="1">
      <alignment horizontal="center" vertical="center"/>
    </xf>
    <xf numFmtId="0" fontId="93" fillId="0" borderId="21" xfId="0" applyFont="1" applyBorder="1" applyAlignment="1">
      <alignment horizontal="center" vertical="center"/>
    </xf>
    <xf numFmtId="0" fontId="93" fillId="0" borderId="31" xfId="0" applyFont="1" applyBorder="1" applyAlignment="1">
      <alignment horizontal="center" vertical="center"/>
    </xf>
    <xf numFmtId="0" fontId="93" fillId="0" borderId="44" xfId="0" applyFont="1" applyBorder="1" applyAlignment="1">
      <alignment horizontal="center" vertical="center"/>
    </xf>
    <xf numFmtId="0" fontId="93" fillId="0" borderId="20" xfId="0" applyFont="1" applyBorder="1" applyAlignment="1">
      <alignment horizontal="center" vertical="center"/>
    </xf>
    <xf numFmtId="0" fontId="93" fillId="0" borderId="25" xfId="0" applyFont="1" applyBorder="1" applyAlignment="1">
      <alignment horizontal="center" vertical="center"/>
    </xf>
    <xf numFmtId="0" fontId="93" fillId="0" borderId="19" xfId="0" applyFont="1" applyBorder="1" applyAlignment="1">
      <alignment horizontal="center" vertical="center"/>
    </xf>
    <xf numFmtId="0" fontId="93" fillId="0" borderId="30" xfId="0" applyFont="1" applyBorder="1" applyAlignment="1">
      <alignment horizontal="center" vertical="center"/>
    </xf>
    <xf numFmtId="38" fontId="115" fillId="0" borderId="11" xfId="1" applyFont="1" applyBorder="1" applyAlignment="1">
      <alignment horizontal="center" vertical="center" wrapText="1"/>
    </xf>
    <xf numFmtId="38" fontId="115" fillId="0" borderId="21" xfId="1" applyFont="1" applyBorder="1" applyAlignment="1">
      <alignment horizontal="center" vertical="center" wrapText="1"/>
    </xf>
    <xf numFmtId="38" fontId="115" fillId="0" borderId="31" xfId="1" applyFont="1" applyBorder="1" applyAlignment="1">
      <alignment horizontal="center" vertical="center" wrapText="1"/>
    </xf>
    <xf numFmtId="38" fontId="115" fillId="0" borderId="25" xfId="1" applyFont="1" applyBorder="1" applyAlignment="1">
      <alignment horizontal="center" vertical="center" wrapText="1"/>
    </xf>
    <xf numFmtId="38" fontId="115" fillId="0" borderId="19" xfId="1" applyFont="1" applyBorder="1" applyAlignment="1">
      <alignment horizontal="center" vertical="center" wrapText="1"/>
    </xf>
    <xf numFmtId="38" fontId="115" fillId="0" borderId="30" xfId="1" applyFont="1" applyBorder="1" applyAlignment="1">
      <alignment horizontal="center" vertical="center" wrapText="1"/>
    </xf>
    <xf numFmtId="38" fontId="115" fillId="0" borderId="21" xfId="1" applyFont="1" applyBorder="1" applyAlignment="1">
      <alignment horizontal="right" vertical="center"/>
    </xf>
    <xf numFmtId="38" fontId="115" fillId="0" borderId="21" xfId="1" applyFont="1" applyBorder="1" applyAlignment="1">
      <alignment horizontal="left" vertical="center"/>
    </xf>
    <xf numFmtId="38" fontId="115" fillId="0" borderId="19" xfId="1" applyFont="1" applyBorder="1" applyAlignment="1">
      <alignment horizontal="right" vertical="center"/>
    </xf>
    <xf numFmtId="38" fontId="115" fillId="0" borderId="19" xfId="1" applyFont="1" applyBorder="1" applyAlignment="1">
      <alignment horizontal="left" vertical="center"/>
    </xf>
    <xf numFmtId="38" fontId="104" fillId="0" borderId="21" xfId="1" applyFont="1" applyBorder="1" applyAlignment="1">
      <alignment horizontal="right" vertical="center"/>
    </xf>
    <xf numFmtId="38" fontId="104" fillId="0" borderId="19" xfId="1" applyFont="1" applyBorder="1" applyAlignment="1">
      <alignment horizontal="right" vertical="center"/>
    </xf>
    <xf numFmtId="38" fontId="104" fillId="0" borderId="31" xfId="1" applyFont="1" applyBorder="1" applyAlignment="1">
      <alignment horizontal="right" vertical="center"/>
    </xf>
    <xf numFmtId="38" fontId="104" fillId="0" borderId="30" xfId="1" applyFont="1" applyBorder="1" applyAlignment="1">
      <alignment horizontal="right" vertical="center"/>
    </xf>
    <xf numFmtId="38" fontId="115" fillId="0" borderId="11" xfId="1" applyFont="1" applyBorder="1" applyAlignment="1">
      <alignment horizontal="left" vertical="center" shrinkToFit="1"/>
    </xf>
    <xf numFmtId="38" fontId="115" fillId="0" borderId="21" xfId="1" applyFont="1" applyBorder="1" applyAlignment="1">
      <alignment horizontal="left" vertical="center" shrinkToFit="1"/>
    </xf>
    <xf numFmtId="38" fontId="115" fillId="0" borderId="25" xfId="1" applyFont="1" applyBorder="1" applyAlignment="1">
      <alignment horizontal="left" vertical="center" shrinkToFit="1"/>
    </xf>
    <xf numFmtId="38" fontId="115" fillId="0" borderId="19" xfId="1" applyFont="1" applyBorder="1" applyAlignment="1">
      <alignment horizontal="left" vertical="center" shrinkToFit="1"/>
    </xf>
    <xf numFmtId="38" fontId="93" fillId="0" borderId="0" xfId="1" applyFont="1" applyAlignment="1">
      <alignment horizontal="left" vertical="center"/>
    </xf>
    <xf numFmtId="38" fontId="115" fillId="0" borderId="31" xfId="1" applyFont="1" applyBorder="1" applyAlignment="1">
      <alignment horizontal="right" vertical="center"/>
    </xf>
    <xf numFmtId="38" fontId="115" fillId="0" borderId="30" xfId="1" applyFont="1" applyBorder="1" applyAlignment="1">
      <alignment horizontal="right" vertical="center"/>
    </xf>
    <xf numFmtId="38" fontId="115" fillId="0" borderId="11" xfId="1" applyFont="1" applyBorder="1" applyAlignment="1">
      <alignment horizontal="center" vertical="center"/>
    </xf>
    <xf numFmtId="38" fontId="115" fillId="0" borderId="25" xfId="1" applyFont="1" applyBorder="1" applyAlignment="1">
      <alignment horizontal="center" vertical="center"/>
    </xf>
    <xf numFmtId="38" fontId="93" fillId="0" borderId="238" xfId="1" applyFont="1" applyBorder="1" applyAlignment="1">
      <alignment horizontal="left" vertical="top"/>
    </xf>
    <xf numFmtId="38" fontId="93" fillId="0" borderId="239" xfId="1" applyFont="1" applyBorder="1" applyAlignment="1">
      <alignment horizontal="left" vertical="top"/>
    </xf>
    <xf numFmtId="38" fontId="93" fillId="0" borderId="44" xfId="1" applyFont="1" applyBorder="1" applyAlignment="1">
      <alignment horizontal="left" vertical="top"/>
    </xf>
    <xf numFmtId="38" fontId="93" fillId="0" borderId="0" xfId="1" applyFont="1" applyBorder="1" applyAlignment="1">
      <alignment horizontal="left" vertical="top"/>
    </xf>
    <xf numFmtId="38" fontId="93" fillId="0" borderId="74" xfId="1" applyFont="1" applyBorder="1" applyAlignment="1">
      <alignment horizontal="left" vertical="top"/>
    </xf>
    <xf numFmtId="38" fontId="93" fillId="0" borderId="238" xfId="1" applyFont="1" applyBorder="1" applyAlignment="1">
      <alignment horizontal="right" vertical="top" shrinkToFit="1"/>
    </xf>
    <xf numFmtId="38" fontId="94" fillId="0" borderId="238" xfId="1" applyFont="1" applyBorder="1" applyAlignment="1">
      <alignment horizontal="right" vertical="top" shrinkToFit="1"/>
    </xf>
    <xf numFmtId="38" fontId="93" fillId="0" borderId="240" xfId="1" applyFont="1" applyBorder="1" applyAlignment="1">
      <alignment horizontal="left" vertical="top"/>
    </xf>
    <xf numFmtId="38" fontId="94" fillId="0" borderId="44" xfId="1" applyFont="1" applyBorder="1" applyAlignment="1">
      <alignment horizontal="left" vertical="top"/>
    </xf>
    <xf numFmtId="38" fontId="94" fillId="0" borderId="0" xfId="1" applyFont="1" applyBorder="1" applyAlignment="1">
      <alignment horizontal="left" vertical="top"/>
    </xf>
    <xf numFmtId="38" fontId="94" fillId="0" borderId="74" xfId="1" applyFont="1" applyBorder="1" applyAlignment="1">
      <alignment horizontal="left" vertical="top"/>
    </xf>
    <xf numFmtId="38" fontId="94" fillId="0" borderId="238" xfId="1" applyFont="1" applyBorder="1" applyAlignment="1">
      <alignment horizontal="left" vertical="top"/>
    </xf>
    <xf numFmtId="38" fontId="94" fillId="0" borderId="239" xfId="1" applyFont="1" applyBorder="1" applyAlignment="1">
      <alignment horizontal="left" vertical="top"/>
    </xf>
    <xf numFmtId="0" fontId="94" fillId="0" borderId="238" xfId="1" applyNumberFormat="1" applyFont="1" applyBorder="1" applyAlignment="1">
      <alignment horizontal="right" vertical="top" shrinkToFit="1"/>
    </xf>
    <xf numFmtId="38" fontId="94" fillId="0" borderId="11" xfId="1" applyFont="1" applyBorder="1" applyAlignment="1">
      <alignment horizontal="left" vertical="top"/>
    </xf>
    <xf numFmtId="38" fontId="94" fillId="0" borderId="21" xfId="1" applyFont="1" applyBorder="1" applyAlignment="1">
      <alignment horizontal="left" vertical="top"/>
    </xf>
    <xf numFmtId="38" fontId="94" fillId="0" borderId="144" xfId="1" applyFont="1" applyBorder="1" applyAlignment="1">
      <alignment horizontal="left" vertical="top"/>
    </xf>
    <xf numFmtId="3" fontId="94" fillId="0" borderId="241" xfId="1" applyNumberFormat="1" applyFont="1" applyBorder="1" applyAlignment="1">
      <alignment horizontal="right" vertical="top" shrinkToFit="1"/>
    </xf>
    <xf numFmtId="38" fontId="94" fillId="0" borderId="241" xfId="1" applyFont="1" applyBorder="1" applyAlignment="1">
      <alignment horizontal="right" vertical="top" shrinkToFit="1"/>
    </xf>
    <xf numFmtId="0" fontId="94" fillId="0" borderId="241" xfId="1" applyNumberFormat="1" applyFont="1" applyBorder="1" applyAlignment="1">
      <alignment horizontal="right" vertical="top" shrinkToFit="1"/>
    </xf>
    <xf numFmtId="38" fontId="94" fillId="0" borderId="241" xfId="1" applyFont="1" applyBorder="1" applyAlignment="1">
      <alignment horizontal="left" vertical="top"/>
    </xf>
    <xf numFmtId="38" fontId="94" fillId="0" borderId="243" xfId="1" applyFont="1" applyBorder="1" applyAlignment="1">
      <alignment horizontal="left" vertical="top"/>
    </xf>
    <xf numFmtId="38" fontId="116" fillId="18" borderId="3" xfId="1" applyFont="1" applyFill="1" applyBorder="1" applyAlignment="1">
      <alignment horizontal="center" vertical="center"/>
    </xf>
    <xf numFmtId="38" fontId="116" fillId="18" borderId="17" xfId="1" applyFont="1" applyFill="1" applyBorder="1" applyAlignment="1">
      <alignment horizontal="center" vertical="center"/>
    </xf>
    <xf numFmtId="38" fontId="116" fillId="18" borderId="19" xfId="1" applyFont="1" applyFill="1" applyBorder="1" applyAlignment="1">
      <alignment horizontal="center" vertical="center"/>
    </xf>
    <xf numFmtId="38" fontId="116" fillId="18" borderId="237" xfId="1" applyFont="1" applyFill="1" applyBorder="1" applyAlignment="1">
      <alignment horizontal="center" vertical="center"/>
    </xf>
    <xf numFmtId="38" fontId="116" fillId="18" borderId="236" xfId="1" applyFont="1" applyFill="1" applyBorder="1" applyAlignment="1">
      <alignment horizontal="center" vertical="center"/>
    </xf>
    <xf numFmtId="38" fontId="116" fillId="18" borderId="12" xfId="1" applyFont="1" applyFill="1" applyBorder="1" applyAlignment="1">
      <alignment horizontal="center" vertical="center"/>
    </xf>
    <xf numFmtId="38" fontId="94" fillId="0" borderId="244" xfId="1" applyFont="1" applyBorder="1" applyAlignment="1">
      <alignment horizontal="right" vertical="top" shrinkToFit="1"/>
    </xf>
    <xf numFmtId="38" fontId="94" fillId="0" borderId="0" xfId="1" applyFont="1" applyBorder="1" applyAlignment="1">
      <alignment horizontal="right" vertical="top" shrinkToFit="1"/>
    </xf>
    <xf numFmtId="38" fontId="94" fillId="0" borderId="74" xfId="1" applyFont="1" applyBorder="1" applyAlignment="1">
      <alignment horizontal="right" vertical="top" shrinkToFit="1"/>
    </xf>
    <xf numFmtId="38" fontId="94" fillId="0" borderId="0" xfId="1" applyFont="1" applyAlignment="1">
      <alignment horizontal="left" vertical="top"/>
    </xf>
    <xf numFmtId="3" fontId="94" fillId="0" borderId="238" xfId="1" applyNumberFormat="1" applyFont="1" applyBorder="1" applyAlignment="1">
      <alignment horizontal="right" vertical="top" shrinkToFit="1"/>
    </xf>
    <xf numFmtId="38" fontId="93" fillId="0" borderId="241" xfId="1" applyFont="1" applyBorder="1" applyAlignment="1">
      <alignment horizontal="right" vertical="top" shrinkToFit="1"/>
    </xf>
    <xf numFmtId="38" fontId="93" fillId="0" borderId="244" xfId="1" applyFont="1" applyBorder="1" applyAlignment="1">
      <alignment horizontal="center" vertical="top"/>
    </xf>
    <xf numFmtId="38" fontId="93" fillId="0" borderId="0" xfId="1" applyFont="1" applyBorder="1" applyAlignment="1">
      <alignment horizontal="center" vertical="top"/>
    </xf>
    <xf numFmtId="38" fontId="93" fillId="0" borderId="74" xfId="1" applyFont="1" applyBorder="1" applyAlignment="1">
      <alignment horizontal="center" vertical="top"/>
    </xf>
    <xf numFmtId="0" fontId="93" fillId="0" borderId="238" xfId="1" applyNumberFormat="1" applyFont="1" applyBorder="1" applyAlignment="1">
      <alignment horizontal="right" vertical="top" shrinkToFit="1"/>
    </xf>
    <xf numFmtId="38" fontId="93" fillId="0" borderId="238" xfId="1" applyFont="1" applyBorder="1" applyAlignment="1">
      <alignment horizontal="left" vertical="center"/>
    </xf>
    <xf numFmtId="38" fontId="93" fillId="0" borderId="239" xfId="1" applyFont="1" applyBorder="1" applyAlignment="1">
      <alignment horizontal="left" vertical="center"/>
    </xf>
    <xf numFmtId="38" fontId="123" fillId="0" borderId="238" xfId="1" applyFont="1" applyBorder="1" applyAlignment="1">
      <alignment horizontal="left" vertical="top"/>
    </xf>
    <xf numFmtId="38" fontId="123" fillId="0" borderId="239" xfId="1" applyFont="1" applyBorder="1" applyAlignment="1">
      <alignment horizontal="left" vertical="top"/>
    </xf>
    <xf numFmtId="38" fontId="93" fillId="0" borderId="21" xfId="1" applyFont="1" applyBorder="1" applyAlignment="1">
      <alignment horizontal="center" vertical="top"/>
    </xf>
    <xf numFmtId="38" fontId="93" fillId="0" borderId="144" xfId="1" applyFont="1" applyBorder="1" applyAlignment="1">
      <alignment horizontal="center" vertical="top"/>
    </xf>
    <xf numFmtId="0" fontId="93" fillId="0" borderId="0" xfId="0" applyFont="1" applyAlignment="1">
      <alignment horizontal="right" vertical="center"/>
    </xf>
    <xf numFmtId="0" fontId="93" fillId="0" borderId="0" xfId="0" applyFont="1" applyAlignment="1">
      <alignment horizontal="left" vertical="center"/>
    </xf>
    <xf numFmtId="0" fontId="96" fillId="0" borderId="0" xfId="0" applyFont="1" applyAlignment="1">
      <alignment horizontal="center" vertical="center" shrinkToFit="1"/>
    </xf>
    <xf numFmtId="0" fontId="102" fillId="0" borderId="0" xfId="0" applyFont="1" applyAlignment="1">
      <alignment horizontal="center"/>
    </xf>
    <xf numFmtId="0" fontId="119" fillId="0" borderId="0" xfId="0" applyFont="1" applyAlignment="1">
      <alignment horizontal="center"/>
    </xf>
    <xf numFmtId="0" fontId="103" fillId="0" borderId="11" xfId="0" applyFont="1" applyBorder="1" applyAlignment="1">
      <alignment horizontal="center" vertical="center" shrinkToFit="1"/>
    </xf>
    <xf numFmtId="0" fontId="103" fillId="0" borderId="21" xfId="0" applyFont="1" applyBorder="1" applyAlignment="1">
      <alignment horizontal="center" vertical="center" shrinkToFit="1"/>
    </xf>
    <xf numFmtId="0" fontId="103" fillId="0" borderId="31" xfId="0" applyFont="1" applyBorder="1" applyAlignment="1">
      <alignment horizontal="center" vertical="center" shrinkToFit="1"/>
    </xf>
    <xf numFmtId="0" fontId="103" fillId="0" borderId="44" xfId="0" applyFont="1" applyBorder="1" applyAlignment="1">
      <alignment horizontal="center" vertical="center" shrinkToFit="1"/>
    </xf>
    <xf numFmtId="0" fontId="103" fillId="0" borderId="0" xfId="0" applyFont="1" applyAlignment="1">
      <alignment horizontal="center" vertical="center" shrinkToFit="1"/>
    </xf>
    <xf numFmtId="0" fontId="103" fillId="0" borderId="20" xfId="0" applyFont="1" applyBorder="1" applyAlignment="1">
      <alignment horizontal="center" vertical="center" shrinkToFit="1"/>
    </xf>
    <xf numFmtId="0" fontId="103" fillId="0" borderId="25" xfId="0" applyFont="1" applyBorder="1" applyAlignment="1">
      <alignment horizontal="center" vertical="center" shrinkToFit="1"/>
    </xf>
    <xf numFmtId="0" fontId="103" fillId="0" borderId="19" xfId="0" applyFont="1" applyBorder="1" applyAlignment="1">
      <alignment horizontal="center" vertical="center" shrinkToFit="1"/>
    </xf>
    <xf numFmtId="0" fontId="103" fillId="0" borderId="30" xfId="0" applyFont="1" applyBorder="1" applyAlignment="1">
      <alignment horizontal="center" vertical="center" shrinkToFit="1"/>
    </xf>
    <xf numFmtId="38" fontId="103" fillId="0" borderId="11" xfId="0" applyNumberFormat="1" applyFont="1" applyBorder="1" applyAlignment="1">
      <alignment horizontal="center" vertical="center"/>
    </xf>
    <xf numFmtId="0" fontId="103" fillId="0" borderId="21" xfId="0" applyFont="1" applyBorder="1" applyAlignment="1">
      <alignment horizontal="center" vertical="center"/>
    </xf>
    <xf numFmtId="0" fontId="103" fillId="0" borderId="31" xfId="0" applyFont="1" applyBorder="1" applyAlignment="1">
      <alignment horizontal="center" vertical="center"/>
    </xf>
    <xf numFmtId="0" fontId="103" fillId="0" borderId="44" xfId="0" applyFont="1" applyBorder="1" applyAlignment="1">
      <alignment horizontal="center" vertical="center"/>
    </xf>
    <xf numFmtId="0" fontId="103" fillId="0" borderId="0" xfId="0" applyFont="1" applyAlignment="1">
      <alignment horizontal="center" vertical="center"/>
    </xf>
    <xf numFmtId="0" fontId="103" fillId="0" borderId="20" xfId="0" applyFont="1" applyBorder="1" applyAlignment="1">
      <alignment horizontal="center" vertical="center"/>
    </xf>
    <xf numFmtId="0" fontId="103" fillId="0" borderId="25" xfId="0" applyFont="1" applyBorder="1" applyAlignment="1">
      <alignment horizontal="center" vertical="center"/>
    </xf>
    <xf numFmtId="0" fontId="103" fillId="0" borderId="19" xfId="0" applyFont="1" applyBorder="1" applyAlignment="1">
      <alignment horizontal="center" vertical="center"/>
    </xf>
    <xf numFmtId="0" fontId="103" fillId="0" borderId="30" xfId="0" applyFont="1" applyBorder="1" applyAlignment="1">
      <alignment horizontal="center" vertical="center"/>
    </xf>
    <xf numFmtId="0" fontId="94" fillId="0" borderId="1" xfId="0" applyFont="1" applyBorder="1" applyAlignment="1">
      <alignment horizontal="center" vertical="center"/>
    </xf>
    <xf numFmtId="188" fontId="108" fillId="0" borderId="1" xfId="0" applyNumberFormat="1" applyFont="1" applyBorder="1" applyAlignment="1">
      <alignment horizontal="center" vertical="center" shrinkToFit="1"/>
    </xf>
    <xf numFmtId="0" fontId="94" fillId="0" borderId="3" xfId="0" applyFont="1" applyBorder="1" applyAlignment="1">
      <alignment horizontal="center" vertical="center" shrinkToFit="1"/>
    </xf>
    <xf numFmtId="0" fontId="93" fillId="0" borderId="0" xfId="0" applyFont="1" applyAlignment="1">
      <alignment horizontal="center" vertical="top" shrinkToFit="1"/>
    </xf>
    <xf numFmtId="0" fontId="102" fillId="0" borderId="0" xfId="0" applyFont="1" applyAlignment="1">
      <alignment horizontal="center" vertical="center" shrinkToFit="1"/>
    </xf>
    <xf numFmtId="38" fontId="93" fillId="0" borderId="245" xfId="1" applyFont="1" applyBorder="1" applyAlignment="1">
      <alignment horizontal="center" vertical="top"/>
    </xf>
    <xf numFmtId="38" fontId="93" fillId="0" borderId="19" xfId="1" applyFont="1" applyBorder="1" applyAlignment="1">
      <alignment horizontal="center" vertical="top"/>
    </xf>
    <xf numFmtId="38" fontId="93" fillId="0" borderId="246" xfId="1" applyFont="1" applyBorder="1" applyAlignment="1">
      <alignment horizontal="center" vertical="top"/>
    </xf>
    <xf numFmtId="38" fontId="93" fillId="0" borderId="244" xfId="1" applyFont="1" applyBorder="1" applyAlignment="1">
      <alignment horizontal="center" vertical="top" shrinkToFit="1"/>
    </xf>
    <xf numFmtId="38" fontId="93" fillId="0" borderId="0" xfId="1" applyFont="1" applyBorder="1" applyAlignment="1">
      <alignment horizontal="center" vertical="top" shrinkToFit="1"/>
    </xf>
    <xf numFmtId="38" fontId="93" fillId="0" borderId="74" xfId="1" applyFont="1" applyBorder="1" applyAlignment="1">
      <alignment horizontal="center" vertical="top" shrinkToFit="1"/>
    </xf>
    <xf numFmtId="38" fontId="94" fillId="0" borderId="244" xfId="1" applyFont="1" applyBorder="1" applyAlignment="1">
      <alignment horizontal="center" vertical="top" shrinkToFit="1"/>
    </xf>
    <xf numFmtId="38" fontId="94" fillId="0" borderId="0" xfId="1" applyFont="1" applyBorder="1" applyAlignment="1">
      <alignment horizontal="center" vertical="top" shrinkToFit="1"/>
    </xf>
    <xf numFmtId="38" fontId="94" fillId="0" borderId="74" xfId="1" applyFont="1" applyBorder="1" applyAlignment="1">
      <alignment horizontal="center" vertical="top" shrinkToFit="1"/>
    </xf>
    <xf numFmtId="38" fontId="93" fillId="0" borderId="244" xfId="1" applyFont="1" applyBorder="1" applyAlignment="1">
      <alignment horizontal="left" vertical="center"/>
    </xf>
    <xf numFmtId="38" fontId="93" fillId="0" borderId="0" xfId="1" applyFont="1" applyBorder="1" applyAlignment="1">
      <alignment horizontal="left" vertical="center"/>
    </xf>
    <xf numFmtId="38" fontId="93" fillId="0" borderId="20" xfId="1" applyFont="1" applyBorder="1" applyAlignment="1">
      <alignment horizontal="left" vertical="center"/>
    </xf>
    <xf numFmtId="38" fontId="93" fillId="0" borderId="20" xfId="1" applyFont="1" applyBorder="1" applyAlignment="1">
      <alignment horizontal="center" vertical="top"/>
    </xf>
    <xf numFmtId="38" fontId="93" fillId="0" borderId="44" xfId="1" applyFont="1" applyBorder="1" applyAlignment="1">
      <alignment horizontal="center" vertical="top"/>
    </xf>
    <xf numFmtId="38" fontId="93" fillId="0" borderId="21" xfId="1" applyFont="1" applyBorder="1" applyAlignment="1">
      <alignment horizontal="left" vertical="top"/>
    </xf>
    <xf numFmtId="38" fontId="93" fillId="0" borderId="144" xfId="1" applyFont="1" applyBorder="1" applyAlignment="1">
      <alignment horizontal="left" vertical="top"/>
    </xf>
    <xf numFmtId="0" fontId="3" fillId="0" borderId="44" xfId="0" applyFont="1" applyBorder="1" applyAlignment="1">
      <alignment horizontal="left" vertical="center"/>
    </xf>
    <xf numFmtId="0" fontId="3" fillId="0" borderId="20" xfId="0" applyFont="1" applyBorder="1" applyAlignment="1">
      <alignment horizontal="left" vertical="center"/>
    </xf>
    <xf numFmtId="0" fontId="0" fillId="0" borderId="78" xfId="0" applyBorder="1" applyAlignment="1">
      <alignment horizontal="center" vertical="center"/>
    </xf>
    <xf numFmtId="0" fontId="0" fillId="0" borderId="79" xfId="0" applyBorder="1" applyAlignment="1">
      <alignment horizontal="center" vertical="center"/>
    </xf>
    <xf numFmtId="0" fontId="0" fillId="0" borderId="115" xfId="0" applyBorder="1" applyAlignment="1">
      <alignment horizontal="center" vertical="center"/>
    </xf>
    <xf numFmtId="0" fontId="0" fillId="0" borderId="44" xfId="0" applyBorder="1" applyAlignment="1">
      <alignment horizontal="center" textRotation="255"/>
    </xf>
    <xf numFmtId="0" fontId="0" fillId="0" borderId="0" xfId="0" applyAlignment="1">
      <alignment horizontal="center" textRotation="255"/>
    </xf>
    <xf numFmtId="0" fontId="0" fillId="0" borderId="161" xfId="0" applyBorder="1" applyAlignment="1">
      <alignment horizontal="center" textRotation="255"/>
    </xf>
    <xf numFmtId="0" fontId="0" fillId="0" borderId="131" xfId="0" applyBorder="1" applyAlignment="1">
      <alignment horizontal="center" textRotation="255"/>
    </xf>
    <xf numFmtId="0" fontId="0" fillId="0" borderId="46" xfId="0" applyBorder="1" applyAlignment="1">
      <alignment horizontal="center" textRotation="255"/>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209" xfId="0" applyBorder="1" applyAlignment="1">
      <alignment horizontal="center" vertical="center"/>
    </xf>
    <xf numFmtId="0" fontId="0" fillId="0" borderId="179" xfId="0" applyBorder="1" applyAlignment="1">
      <alignment horizontal="center" vertical="center"/>
    </xf>
    <xf numFmtId="0" fontId="0" fillId="0" borderId="181" xfId="0" applyBorder="1" applyAlignment="1">
      <alignment horizontal="center" vertical="center"/>
    </xf>
    <xf numFmtId="0" fontId="0" fillId="0" borderId="25" xfId="0" applyBorder="1" applyAlignment="1">
      <alignment horizontal="center" textRotation="255"/>
    </xf>
    <xf numFmtId="0" fontId="0" fillId="0" borderId="19" xfId="0" applyBorder="1" applyAlignment="1">
      <alignment horizontal="center" textRotation="255"/>
    </xf>
    <xf numFmtId="0" fontId="0" fillId="0" borderId="162" xfId="0" applyBorder="1" applyAlignment="1">
      <alignment horizontal="center" textRotation="255"/>
    </xf>
    <xf numFmtId="0" fontId="0" fillId="0" borderId="208" xfId="0" applyBorder="1" applyAlignment="1">
      <alignment horizontal="center" textRotation="255"/>
    </xf>
    <xf numFmtId="0" fontId="0" fillId="0" borderId="47" xfId="0" applyBorder="1" applyAlignment="1">
      <alignment horizontal="center" textRotation="255"/>
    </xf>
    <xf numFmtId="0" fontId="0" fillId="0" borderId="179" xfId="0" applyBorder="1" applyAlignment="1">
      <alignment horizontal="center" textRotation="255"/>
    </xf>
    <xf numFmtId="0" fontId="0" fillId="0" borderId="180" xfId="0" applyBorder="1" applyAlignment="1">
      <alignment horizontal="center" textRotation="255"/>
    </xf>
    <xf numFmtId="0" fontId="0" fillId="0" borderId="211" xfId="0" applyBorder="1" applyAlignment="1">
      <alignment horizontal="center" textRotation="255"/>
    </xf>
    <xf numFmtId="0" fontId="0" fillId="0" borderId="210" xfId="0" applyBorder="1" applyAlignment="1">
      <alignment horizontal="center" textRotation="255"/>
    </xf>
    <xf numFmtId="20" fontId="5" fillId="17" borderId="184" xfId="0" applyNumberFormat="1" applyFont="1" applyFill="1" applyBorder="1" applyAlignment="1">
      <alignment horizontal="center" vertical="center" wrapText="1"/>
    </xf>
    <xf numFmtId="0" fontId="5" fillId="17" borderId="178" xfId="0" applyFont="1" applyFill="1" applyBorder="1" applyAlignment="1">
      <alignment horizontal="center" vertical="center" wrapText="1"/>
    </xf>
    <xf numFmtId="0" fontId="3" fillId="0" borderId="184" xfId="0" applyFont="1" applyBorder="1" applyAlignment="1" applyProtection="1">
      <alignment horizontal="center" vertical="center"/>
      <protection locked="0"/>
    </xf>
    <xf numFmtId="0" fontId="3" fillId="0" borderId="178" xfId="0" applyFont="1" applyBorder="1" applyAlignment="1" applyProtection="1">
      <alignment horizontal="center" vertical="center"/>
      <protection locked="0"/>
    </xf>
    <xf numFmtId="0" fontId="3" fillId="0" borderId="169" xfId="0" applyFont="1" applyBorder="1" applyAlignment="1">
      <alignment horizontal="left" vertical="center" wrapText="1"/>
    </xf>
    <xf numFmtId="0" fontId="3" fillId="0" borderId="170" xfId="0" applyFont="1" applyBorder="1" applyAlignment="1">
      <alignment horizontal="left" vertical="center" wrapText="1"/>
    </xf>
    <xf numFmtId="20" fontId="5" fillId="17" borderId="167" xfId="0" applyNumberFormat="1" applyFont="1" applyFill="1" applyBorder="1" applyAlignment="1">
      <alignment horizontal="center" vertical="center" wrapText="1"/>
    </xf>
    <xf numFmtId="20" fontId="5" fillId="17" borderId="168" xfId="0" applyNumberFormat="1" applyFont="1" applyFill="1" applyBorder="1" applyAlignment="1">
      <alignment horizontal="center" vertical="center" wrapText="1"/>
    </xf>
    <xf numFmtId="20" fontId="5" fillId="17" borderId="167" xfId="0" applyNumberFormat="1" applyFont="1" applyFill="1" applyBorder="1" applyAlignment="1">
      <alignment horizontal="center" wrapText="1"/>
    </xf>
    <xf numFmtId="20" fontId="5" fillId="17" borderId="168" xfId="0" applyNumberFormat="1" applyFont="1" applyFill="1" applyBorder="1" applyAlignment="1">
      <alignment horizontal="center" wrapText="1"/>
    </xf>
    <xf numFmtId="0" fontId="3" fillId="0" borderId="11" xfId="0" applyFont="1" applyBorder="1" applyAlignment="1">
      <alignment horizontal="right" vertical="center"/>
    </xf>
    <xf numFmtId="0" fontId="3" fillId="0" borderId="31" xfId="0" applyFont="1" applyBorder="1" applyAlignment="1">
      <alignment horizontal="right" vertical="center"/>
    </xf>
    <xf numFmtId="0" fontId="0" fillId="0" borderId="78" xfId="0" applyBorder="1" applyAlignment="1">
      <alignment horizontal="center" textRotation="255"/>
    </xf>
    <xf numFmtId="0" fontId="0" fillId="0" borderId="79" xfId="0" applyBorder="1" applyAlignment="1">
      <alignment horizontal="center" textRotation="255"/>
    </xf>
    <xf numFmtId="0" fontId="0" fillId="0" borderId="115" xfId="0" applyBorder="1" applyAlignment="1">
      <alignment horizontal="center" textRotation="255"/>
    </xf>
    <xf numFmtId="0" fontId="0" fillId="0" borderId="64" xfId="0" applyBorder="1" applyAlignment="1">
      <alignment horizontal="center" textRotation="255"/>
    </xf>
    <xf numFmtId="0" fontId="0" fillId="0" borderId="65" xfId="0" applyBorder="1" applyAlignment="1">
      <alignment horizontal="center" textRotation="255"/>
    </xf>
    <xf numFmtId="0" fontId="0" fillId="0" borderId="209" xfId="0" applyBorder="1" applyAlignment="1">
      <alignment horizontal="center" textRotation="255"/>
    </xf>
    <xf numFmtId="0" fontId="0" fillId="0" borderId="215" xfId="0" applyBorder="1" applyAlignment="1">
      <alignment horizontal="center" textRotation="255"/>
    </xf>
    <xf numFmtId="0" fontId="0" fillId="0" borderId="216" xfId="0" applyBorder="1" applyAlignment="1">
      <alignment horizontal="center" textRotation="255"/>
    </xf>
    <xf numFmtId="0" fontId="0" fillId="0" borderId="217" xfId="0" applyBorder="1" applyAlignment="1">
      <alignment horizontal="center" textRotation="255"/>
    </xf>
    <xf numFmtId="0" fontId="0" fillId="0" borderId="43" xfId="0" applyBorder="1" applyAlignment="1">
      <alignment horizontal="center" vertical="center"/>
    </xf>
    <xf numFmtId="0" fontId="0" fillId="0" borderId="219" xfId="0" applyBorder="1" applyAlignment="1">
      <alignment horizontal="center" textRotation="255"/>
    </xf>
    <xf numFmtId="0" fontId="3" fillId="0" borderId="44" xfId="0" applyFont="1" applyBorder="1" applyAlignment="1">
      <alignment horizontal="right" vertical="center"/>
    </xf>
    <xf numFmtId="0" fontId="3" fillId="0" borderId="20" xfId="0" applyFont="1" applyBorder="1" applyAlignment="1">
      <alignment horizontal="right" vertical="center"/>
    </xf>
    <xf numFmtId="0" fontId="0" fillId="0" borderId="218" xfId="0" applyBorder="1" applyAlignment="1">
      <alignment horizontal="center" textRotation="255"/>
    </xf>
    <xf numFmtId="177" fontId="5" fillId="0" borderId="78" xfId="0" applyNumberFormat="1" applyFont="1" applyBorder="1" applyAlignment="1">
      <alignment horizontal="center" vertical="center"/>
    </xf>
    <xf numFmtId="177" fontId="5" fillId="0" borderId="79" xfId="0" applyNumberFormat="1" applyFont="1" applyBorder="1" applyAlignment="1">
      <alignment horizontal="center" vertical="center"/>
    </xf>
    <xf numFmtId="177" fontId="5" fillId="0" borderId="115" xfId="0" applyNumberFormat="1" applyFont="1" applyBorder="1" applyAlignment="1">
      <alignment horizontal="center" vertical="center"/>
    </xf>
    <xf numFmtId="0" fontId="73" fillId="9" borderId="0" xfId="0" applyFont="1" applyFill="1" applyAlignment="1">
      <alignment horizontal="center" vertical="center" textRotation="255" wrapText="1"/>
    </xf>
    <xf numFmtId="0" fontId="4" fillId="14" borderId="99" xfId="0" applyFont="1" applyFill="1" applyBorder="1" applyAlignment="1">
      <alignment horizontal="center" vertical="center" textRotation="255" wrapText="1"/>
    </xf>
    <xf numFmtId="0" fontId="4" fillId="14" borderId="111" xfId="0" applyFont="1" applyFill="1" applyBorder="1" applyAlignment="1">
      <alignment horizontal="center" vertical="center" textRotation="255" wrapText="1"/>
    </xf>
    <xf numFmtId="0" fontId="4" fillId="0" borderId="196" xfId="0" applyFont="1" applyBorder="1" applyAlignment="1" applyProtection="1">
      <alignment horizontal="left" vertical="top"/>
      <protection locked="0"/>
    </xf>
    <xf numFmtId="0" fontId="4" fillId="0" borderId="197" xfId="0" applyFont="1" applyBorder="1" applyAlignment="1" applyProtection="1">
      <alignment horizontal="left" vertical="top"/>
      <protection locked="0"/>
    </xf>
    <xf numFmtId="0" fontId="0" fillId="0" borderId="199" xfId="0" applyBorder="1" applyAlignment="1" applyProtection="1">
      <alignment horizontal="center" vertical="center"/>
      <protection locked="0"/>
    </xf>
    <xf numFmtId="0" fontId="0" fillId="0" borderId="73" xfId="0" applyBorder="1" applyAlignment="1" applyProtection="1">
      <alignment horizontal="center" vertical="center"/>
      <protection locked="0"/>
    </xf>
    <xf numFmtId="0" fontId="0" fillId="0" borderId="200" xfId="0" applyBorder="1" applyAlignment="1" applyProtection="1">
      <alignment horizontal="center" vertical="center"/>
      <protection locked="0"/>
    </xf>
    <xf numFmtId="0" fontId="0" fillId="0" borderId="201" xfId="0" applyBorder="1" applyAlignment="1" applyProtection="1">
      <alignment horizontal="center" vertical="center"/>
      <protection locked="0"/>
    </xf>
    <xf numFmtId="0" fontId="0" fillId="0" borderId="76" xfId="0" applyBorder="1" applyAlignment="1" applyProtection="1">
      <alignment horizontal="center" vertical="center"/>
      <protection locked="0"/>
    </xf>
    <xf numFmtId="0" fontId="0" fillId="0" borderId="202" xfId="0" applyBorder="1" applyAlignment="1" applyProtection="1">
      <alignment horizontal="center" vertical="center"/>
      <protection locked="0"/>
    </xf>
    <xf numFmtId="0" fontId="5" fillId="0" borderId="19" xfId="0" applyFont="1" applyBorder="1" applyAlignment="1">
      <alignment horizontal="left" vertical="top"/>
    </xf>
    <xf numFmtId="0" fontId="6" fillId="2" borderId="112" xfId="0" applyFont="1" applyFill="1" applyBorder="1" applyAlignment="1">
      <alignment horizontal="center" vertical="center" textRotation="255"/>
    </xf>
    <xf numFmtId="0" fontId="6" fillId="2" borderId="30" xfId="0" applyFont="1" applyFill="1" applyBorder="1" applyAlignment="1">
      <alignment horizontal="center" vertical="center" textRotation="255"/>
    </xf>
    <xf numFmtId="0" fontId="4" fillId="0" borderId="131" xfId="0" applyFont="1" applyBorder="1" applyAlignment="1">
      <alignment horizontal="right"/>
    </xf>
    <xf numFmtId="0" fontId="4" fillId="0" borderId="0" xfId="0" applyFont="1" applyAlignment="1">
      <alignment horizontal="right"/>
    </xf>
    <xf numFmtId="0" fontId="4" fillId="0" borderId="46" xfId="0" applyFont="1" applyBorder="1" applyAlignment="1">
      <alignment horizontal="right"/>
    </xf>
    <xf numFmtId="178" fontId="7" fillId="0" borderId="10" xfId="0" applyNumberFormat="1" applyFont="1" applyBorder="1" applyAlignment="1">
      <alignment horizontal="center" vertical="center"/>
    </xf>
    <xf numFmtId="0" fontId="3" fillId="0" borderId="13" xfId="0" applyFont="1" applyBorder="1" applyAlignment="1">
      <alignment horizontal="center" vertical="center" wrapText="1"/>
    </xf>
    <xf numFmtId="0" fontId="5" fillId="0" borderId="11" xfId="0" applyFont="1" applyBorder="1" applyAlignment="1" applyProtection="1">
      <alignment horizontal="center" vertical="center"/>
      <protection locked="0"/>
    </xf>
    <xf numFmtId="0" fontId="5" fillId="0" borderId="31"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5" fillId="0" borderId="30" xfId="0" applyFont="1" applyBorder="1" applyAlignment="1" applyProtection="1">
      <alignment horizontal="center" vertical="center"/>
      <protection locked="0"/>
    </xf>
    <xf numFmtId="0" fontId="5" fillId="17" borderId="78" xfId="0" applyFont="1" applyFill="1" applyBorder="1" applyAlignment="1">
      <alignment horizontal="center" vertical="center" shrinkToFit="1"/>
    </xf>
    <xf numFmtId="0" fontId="5" fillId="17" borderId="79" xfId="0" applyFont="1" applyFill="1" applyBorder="1" applyAlignment="1">
      <alignment horizontal="center" vertical="center" shrinkToFit="1"/>
    </xf>
    <xf numFmtId="0" fontId="5" fillId="17" borderId="182" xfId="0" applyFont="1" applyFill="1" applyBorder="1" applyAlignment="1">
      <alignment horizontal="center" vertical="center" shrinkToFit="1"/>
    </xf>
    <xf numFmtId="0" fontId="77" fillId="0" borderId="19" xfId="0" applyFont="1" applyBorder="1" applyAlignment="1">
      <alignment horizontal="left" vertical="top"/>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10" fillId="0" borderId="25" xfId="0" applyFont="1" applyBorder="1" applyAlignment="1">
      <alignment horizontal="center" vertical="center"/>
    </xf>
    <xf numFmtId="0" fontId="10" fillId="0" borderId="19"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center" vertical="center"/>
    </xf>
    <xf numFmtId="0" fontId="3" fillId="0" borderId="40" xfId="0" applyFont="1" applyBorder="1" applyAlignment="1">
      <alignment horizontal="center" vertical="center"/>
    </xf>
    <xf numFmtId="0" fontId="3" fillId="0" borderId="27"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1"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20" fontId="5" fillId="17" borderId="167" xfId="0" applyNumberFormat="1" applyFont="1" applyFill="1" applyBorder="1" applyAlignment="1" applyProtection="1">
      <alignment horizontal="center" wrapText="1"/>
      <protection locked="0"/>
    </xf>
    <xf numFmtId="20" fontId="5" fillId="17" borderId="168" xfId="0" applyNumberFormat="1" applyFont="1" applyFill="1" applyBorder="1" applyAlignment="1" applyProtection="1">
      <alignment horizontal="center" wrapText="1"/>
      <protection locked="0"/>
    </xf>
    <xf numFmtId="0" fontId="77" fillId="0" borderId="179" xfId="0" applyFont="1" applyBorder="1" applyAlignment="1">
      <alignment horizontal="left" vertical="top" wrapText="1"/>
    </xf>
    <xf numFmtId="0" fontId="77" fillId="0" borderId="180" xfId="0" applyFont="1" applyBorder="1" applyAlignment="1">
      <alignment horizontal="left" vertical="top" wrapText="1"/>
    </xf>
    <xf numFmtId="0" fontId="77" fillId="0" borderId="181" xfId="0" applyFont="1" applyBorder="1" applyAlignment="1">
      <alignment horizontal="left" vertical="top" wrapText="1"/>
    </xf>
    <xf numFmtId="20" fontId="5" fillId="17" borderId="169" xfId="0" applyNumberFormat="1" applyFont="1" applyFill="1" applyBorder="1" applyAlignment="1">
      <alignment horizontal="center" vertical="center" wrapText="1"/>
    </xf>
    <xf numFmtId="0" fontId="5" fillId="17" borderId="170" xfId="0" applyFont="1" applyFill="1" applyBorder="1" applyAlignment="1">
      <alignment horizontal="center" vertical="center" wrapText="1"/>
    </xf>
    <xf numFmtId="0" fontId="3" fillId="0" borderId="185" xfId="0" applyFont="1" applyBorder="1" applyAlignment="1">
      <alignment horizontal="left" vertical="center" wrapText="1"/>
    </xf>
    <xf numFmtId="0" fontId="3" fillId="0" borderId="186" xfId="0" applyFont="1" applyBorder="1" applyAlignment="1">
      <alignment horizontal="left" vertical="center" wrapText="1"/>
    </xf>
    <xf numFmtId="0" fontId="3" fillId="0" borderId="112" xfId="0" applyFont="1" applyBorder="1" applyAlignment="1">
      <alignment horizontal="center" vertical="center" wrapText="1"/>
    </xf>
    <xf numFmtId="0" fontId="5" fillId="0" borderId="44"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5" fillId="17" borderId="21" xfId="0" applyFont="1" applyFill="1" applyBorder="1" applyAlignment="1">
      <alignment horizontal="center" vertical="center" shrinkToFit="1"/>
    </xf>
    <xf numFmtId="20" fontId="5" fillId="17" borderId="176" xfId="0" applyNumberFormat="1" applyFont="1" applyFill="1" applyBorder="1" applyAlignment="1">
      <alignment horizontal="center" vertical="center" wrapText="1"/>
    </xf>
    <xf numFmtId="20" fontId="5" fillId="17" borderId="175" xfId="0" applyNumberFormat="1" applyFont="1" applyFill="1" applyBorder="1" applyAlignment="1">
      <alignment horizontal="center" vertical="center" wrapText="1"/>
    </xf>
    <xf numFmtId="0" fontId="3" fillId="0" borderId="0" xfId="0" applyFont="1" applyAlignment="1">
      <alignment horizontal="left" vertical="top"/>
    </xf>
    <xf numFmtId="20" fontId="5" fillId="17" borderId="194" xfId="0" applyNumberFormat="1" applyFont="1" applyFill="1" applyBorder="1" applyAlignment="1">
      <alignment horizontal="center" vertical="center" wrapText="1"/>
    </xf>
    <xf numFmtId="0" fontId="5" fillId="17" borderId="195" xfId="0" applyFont="1" applyFill="1" applyBorder="1" applyAlignment="1">
      <alignment horizontal="center" vertical="center" wrapText="1"/>
    </xf>
    <xf numFmtId="0" fontId="3" fillId="0" borderId="176" xfId="0" applyFont="1" applyBorder="1" applyAlignment="1" applyProtection="1">
      <alignment horizontal="center" vertical="center"/>
      <protection locked="0"/>
    </xf>
    <xf numFmtId="0" fontId="3" fillId="0" borderId="175" xfId="0" applyFont="1" applyBorder="1" applyAlignment="1" applyProtection="1">
      <alignment horizontal="center" vertical="center"/>
      <protection locked="0"/>
    </xf>
    <xf numFmtId="0" fontId="3" fillId="0" borderId="165" xfId="0" applyFont="1" applyBorder="1" applyAlignment="1">
      <alignment horizontal="left" vertical="top"/>
    </xf>
    <xf numFmtId="0" fontId="3" fillId="0" borderId="21" xfId="0" applyFont="1" applyBorder="1" applyAlignment="1">
      <alignment horizontal="left" vertical="top"/>
    </xf>
    <xf numFmtId="0" fontId="3" fillId="0" borderId="43" xfId="0" applyFont="1" applyBorder="1" applyAlignment="1">
      <alignment horizontal="left" vertical="top"/>
    </xf>
    <xf numFmtId="0" fontId="77" fillId="0" borderId="67" xfId="0" applyFont="1" applyBorder="1" applyAlignment="1">
      <alignment horizontal="left" vertical="top" wrapText="1"/>
    </xf>
    <xf numFmtId="0" fontId="77" fillId="0" borderId="68" xfId="0" applyFont="1" applyBorder="1" applyAlignment="1">
      <alignment horizontal="left" vertical="top" wrapText="1"/>
    </xf>
    <xf numFmtId="0" fontId="77" fillId="0" borderId="69" xfId="0" applyFont="1" applyBorder="1" applyAlignment="1">
      <alignment horizontal="left" vertical="top" wrapText="1"/>
    </xf>
    <xf numFmtId="20" fontId="5" fillId="17" borderId="185" xfId="0" applyNumberFormat="1" applyFont="1" applyFill="1" applyBorder="1" applyAlignment="1">
      <alignment horizontal="center" vertical="center" wrapText="1"/>
    </xf>
    <xf numFmtId="0" fontId="5" fillId="17" borderId="186" xfId="0" applyFont="1" applyFill="1" applyBorder="1" applyAlignment="1">
      <alignment horizontal="center" vertical="center" wrapText="1"/>
    </xf>
    <xf numFmtId="0" fontId="0" fillId="0" borderId="67" xfId="0" applyBorder="1" applyAlignment="1">
      <alignment horizontal="center" textRotation="255"/>
    </xf>
    <xf numFmtId="0" fontId="0" fillId="0" borderId="68" xfId="0" applyBorder="1" applyAlignment="1">
      <alignment horizontal="center" textRotation="255"/>
    </xf>
    <xf numFmtId="0" fontId="0" fillId="0" borderId="153" xfId="0" applyBorder="1" applyAlignment="1">
      <alignment horizontal="center" textRotation="255"/>
    </xf>
    <xf numFmtId="0" fontId="0" fillId="0" borderId="214" xfId="0" applyBorder="1" applyAlignment="1">
      <alignment horizontal="center" textRotation="255"/>
    </xf>
    <xf numFmtId="0" fontId="0" fillId="0" borderId="88" xfId="0" applyBorder="1" applyAlignment="1">
      <alignment horizontal="center" textRotation="255"/>
    </xf>
    <xf numFmtId="0" fontId="3" fillId="0" borderId="12" xfId="0" applyFont="1" applyBorder="1" applyAlignment="1">
      <alignment horizontal="center" vertical="center" wrapText="1"/>
    </xf>
    <xf numFmtId="20" fontId="5" fillId="17" borderId="183" xfId="0" applyNumberFormat="1" applyFont="1" applyFill="1" applyBorder="1" applyAlignment="1">
      <alignment horizontal="center" wrapText="1"/>
    </xf>
    <xf numFmtId="20" fontId="5" fillId="17" borderId="177" xfId="0" applyNumberFormat="1" applyFont="1" applyFill="1" applyBorder="1" applyAlignment="1">
      <alignment horizontal="center" wrapText="1"/>
    </xf>
    <xf numFmtId="0" fontId="3" fillId="0" borderId="169" xfId="0" applyFont="1" applyBorder="1" applyAlignment="1" applyProtection="1">
      <alignment horizontal="center" vertical="center"/>
      <protection locked="0"/>
    </xf>
    <xf numFmtId="0" fontId="3" fillId="0" borderId="170" xfId="0" applyFont="1" applyBorder="1" applyAlignment="1" applyProtection="1">
      <alignment horizontal="center" vertical="center"/>
      <protection locked="0"/>
    </xf>
    <xf numFmtId="0" fontId="5" fillId="17" borderId="64" xfId="0" applyFont="1" applyFill="1" applyBorder="1" applyAlignment="1">
      <alignment horizontal="center" vertical="center" shrinkToFit="1"/>
    </xf>
    <xf numFmtId="0" fontId="5" fillId="17" borderId="65" xfId="0" applyFont="1" applyFill="1" applyBorder="1" applyAlignment="1">
      <alignment horizontal="center" vertical="center" shrinkToFit="1"/>
    </xf>
    <xf numFmtId="0" fontId="5" fillId="17" borderId="66" xfId="0" applyFont="1" applyFill="1" applyBorder="1" applyAlignment="1">
      <alignment horizontal="center" vertical="center" shrinkToFit="1"/>
    </xf>
    <xf numFmtId="20" fontId="5" fillId="17" borderId="172" xfId="0" applyNumberFormat="1" applyFont="1" applyFill="1" applyBorder="1" applyAlignment="1">
      <alignment horizontal="center" vertical="center" wrapText="1"/>
    </xf>
    <xf numFmtId="20" fontId="5" fillId="17" borderId="171" xfId="0" applyNumberFormat="1" applyFont="1" applyFill="1" applyBorder="1" applyAlignment="1">
      <alignment horizontal="center" vertical="center" wrapText="1"/>
    </xf>
    <xf numFmtId="20" fontId="5" fillId="17" borderId="172" xfId="0" applyNumberFormat="1" applyFont="1" applyFill="1" applyBorder="1" applyAlignment="1">
      <alignment horizontal="center" wrapText="1"/>
    </xf>
    <xf numFmtId="20" fontId="5" fillId="17" borderId="171" xfId="0" applyNumberFormat="1" applyFont="1" applyFill="1" applyBorder="1" applyAlignment="1">
      <alignment horizontal="center" wrapText="1"/>
    </xf>
    <xf numFmtId="0" fontId="3" fillId="0" borderId="64" xfId="0" applyFont="1" applyBorder="1" applyAlignment="1">
      <alignment horizontal="right" vertical="center"/>
    </xf>
    <xf numFmtId="0" fontId="3" fillId="0" borderId="66" xfId="0" applyFont="1" applyBorder="1" applyAlignment="1">
      <alignment horizontal="right" vertical="center"/>
    </xf>
    <xf numFmtId="0" fontId="17" fillId="0" borderId="0" xfId="0" applyFont="1" applyAlignment="1">
      <alignment horizontal="center" vertical="center" wrapText="1"/>
    </xf>
    <xf numFmtId="0" fontId="4" fillId="0" borderId="179" xfId="0" applyFont="1" applyBorder="1" applyAlignment="1">
      <alignment horizontal="left" vertical="top" wrapText="1"/>
    </xf>
    <xf numFmtId="0" fontId="4" fillId="0" borderId="180" xfId="0" applyFont="1" applyBorder="1" applyAlignment="1">
      <alignment horizontal="left" vertical="top" wrapText="1"/>
    </xf>
    <xf numFmtId="0" fontId="4" fillId="0" borderId="181" xfId="0" applyFont="1" applyBorder="1" applyAlignment="1">
      <alignment horizontal="left" vertical="top" wrapText="1"/>
    </xf>
    <xf numFmtId="0" fontId="0" fillId="0" borderId="215" xfId="0" applyBorder="1" applyAlignment="1">
      <alignment horizontal="center" vertical="center"/>
    </xf>
    <xf numFmtId="0" fontId="0" fillId="0" borderId="216" xfId="0" applyBorder="1" applyAlignment="1">
      <alignment horizontal="center" vertical="center"/>
    </xf>
    <xf numFmtId="0" fontId="0" fillId="0" borderId="217" xfId="0" applyBorder="1" applyAlignment="1">
      <alignment horizontal="center" vertical="center"/>
    </xf>
    <xf numFmtId="0" fontId="6" fillId="0" borderId="45"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30" xfId="0" applyFont="1" applyBorder="1" applyAlignment="1">
      <alignment horizontal="center" vertical="center" wrapText="1"/>
    </xf>
    <xf numFmtId="0" fontId="3" fillId="0" borderId="14" xfId="0" applyFont="1" applyBorder="1" applyAlignment="1">
      <alignment horizontal="center" wrapText="1"/>
    </xf>
    <xf numFmtId="0" fontId="3" fillId="0" borderId="16" xfId="0" applyFont="1" applyBorder="1" applyAlignment="1">
      <alignment horizontal="center" wrapText="1"/>
    </xf>
    <xf numFmtId="0" fontId="3" fillId="0" borderId="15" xfId="0" applyFont="1" applyBorder="1" applyAlignment="1">
      <alignment horizontal="center" wrapText="1"/>
    </xf>
    <xf numFmtId="0" fontId="6" fillId="0" borderId="192"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158" xfId="0" applyFont="1" applyBorder="1" applyAlignment="1">
      <alignment horizontal="center" vertical="center" wrapText="1"/>
    </xf>
    <xf numFmtId="0" fontId="6" fillId="0" borderId="193" xfId="0" applyFont="1" applyBorder="1" applyAlignment="1">
      <alignment horizontal="center" vertical="center" wrapText="1"/>
    </xf>
    <xf numFmtId="0" fontId="3" fillId="2" borderId="159" xfId="0" applyFont="1" applyFill="1" applyBorder="1" applyAlignment="1">
      <alignment horizontal="center"/>
    </xf>
    <xf numFmtId="177" fontId="0" fillId="0" borderId="78" xfId="0" applyNumberFormat="1" applyBorder="1" applyAlignment="1">
      <alignment horizontal="center" vertical="center"/>
    </xf>
    <xf numFmtId="177" fontId="0" fillId="0" borderId="79" xfId="0" applyNumberFormat="1" applyBorder="1" applyAlignment="1">
      <alignment horizontal="center" vertical="center"/>
    </xf>
    <xf numFmtId="177" fontId="0" fillId="0" borderId="115" xfId="0" applyNumberFormat="1" applyBorder="1" applyAlignment="1">
      <alignment horizontal="center" vertical="center"/>
    </xf>
    <xf numFmtId="20" fontId="30" fillId="9" borderId="11" xfId="0" applyNumberFormat="1" applyFont="1" applyFill="1" applyBorder="1" applyAlignment="1">
      <alignment horizontal="center" vertical="center" wrapText="1"/>
    </xf>
    <xf numFmtId="20" fontId="30" fillId="9" borderId="21" xfId="0" applyNumberFormat="1" applyFont="1" applyFill="1" applyBorder="1" applyAlignment="1">
      <alignment horizontal="center" vertical="center" wrapText="1"/>
    </xf>
    <xf numFmtId="20" fontId="30" fillId="9" borderId="31" xfId="0" applyNumberFormat="1" applyFont="1" applyFill="1" applyBorder="1" applyAlignment="1">
      <alignment horizontal="center" vertical="center" wrapText="1"/>
    </xf>
    <xf numFmtId="0" fontId="5" fillId="2" borderId="157" xfId="0" applyFont="1" applyFill="1" applyBorder="1" applyAlignment="1">
      <alignment horizontal="right"/>
    </xf>
    <xf numFmtId="0" fontId="5" fillId="2" borderId="188" xfId="0" applyFont="1" applyFill="1" applyBorder="1" applyAlignment="1">
      <alignment horizontal="right"/>
    </xf>
    <xf numFmtId="0" fontId="5" fillId="2" borderId="116" xfId="0" applyFont="1" applyFill="1" applyBorder="1" applyAlignment="1">
      <alignment horizontal="right"/>
    </xf>
    <xf numFmtId="0" fontId="5" fillId="2" borderId="189" xfId="0" applyFont="1" applyFill="1" applyBorder="1" applyAlignment="1">
      <alignment horizontal="right"/>
    </xf>
    <xf numFmtId="0" fontId="0" fillId="2" borderId="157" xfId="0" applyFill="1" applyBorder="1" applyAlignment="1">
      <alignment horizontal="center" textRotation="255"/>
    </xf>
    <xf numFmtId="0" fontId="0" fillId="2" borderId="116" xfId="0" applyFill="1" applyBorder="1" applyAlignment="1">
      <alignment horizontal="center" textRotation="255"/>
    </xf>
    <xf numFmtId="0" fontId="6" fillId="2" borderId="31" xfId="0" applyFont="1" applyFill="1" applyBorder="1" applyAlignment="1">
      <alignment horizontal="center" vertical="center" textRotation="255"/>
    </xf>
    <xf numFmtId="0" fontId="6" fillId="2" borderId="20" xfId="0" applyFont="1" applyFill="1" applyBorder="1" applyAlignment="1">
      <alignment horizontal="center" vertical="center" textRotation="255"/>
    </xf>
    <xf numFmtId="0" fontId="3" fillId="0" borderId="114" xfId="0" applyFont="1" applyBorder="1" applyAlignment="1">
      <alignment horizontal="center" vertical="center" wrapText="1"/>
    </xf>
    <xf numFmtId="0" fontId="3" fillId="0" borderId="11" xfId="0" applyFont="1" applyBorder="1" applyAlignment="1">
      <alignment horizontal="center" vertical="center"/>
    </xf>
    <xf numFmtId="0" fontId="3" fillId="0" borderId="31" xfId="0" applyFont="1" applyBorder="1" applyAlignment="1">
      <alignment horizontal="center" vertical="center"/>
    </xf>
    <xf numFmtId="0" fontId="4" fillId="0" borderId="160" xfId="0" applyFont="1" applyBorder="1" applyAlignment="1">
      <alignment horizontal="center" vertical="center" wrapText="1"/>
    </xf>
    <xf numFmtId="0" fontId="4" fillId="0" borderId="77" xfId="0" applyFont="1" applyBorder="1" applyAlignment="1">
      <alignment horizontal="center" vertical="center" wrapText="1"/>
    </xf>
    <xf numFmtId="20" fontId="6" fillId="0" borderId="174" xfId="0" applyNumberFormat="1" applyFont="1" applyBorder="1" applyAlignment="1">
      <alignment horizontal="center" vertical="center" wrapText="1"/>
    </xf>
    <xf numFmtId="20" fontId="6" fillId="0" borderId="173" xfId="0" applyNumberFormat="1" applyFont="1" applyBorder="1" applyAlignment="1">
      <alignment horizontal="center" vertical="center" wrapText="1"/>
    </xf>
    <xf numFmtId="0" fontId="3" fillId="0" borderId="174" xfId="0" applyFont="1" applyBorder="1" applyAlignment="1">
      <alignment horizontal="center" vertical="center"/>
    </xf>
    <xf numFmtId="0" fontId="3" fillId="0" borderId="173" xfId="0" applyFont="1" applyBorder="1" applyAlignment="1">
      <alignment horizontal="center" vertical="center"/>
    </xf>
    <xf numFmtId="0" fontId="3" fillId="0" borderId="44" xfId="0" applyFont="1" applyBorder="1" applyAlignment="1">
      <alignment horizontal="center" vertical="center"/>
    </xf>
    <xf numFmtId="0" fontId="3" fillId="0" borderId="20" xfId="0" applyFont="1" applyBorder="1" applyAlignment="1">
      <alignment horizontal="center" vertical="center"/>
    </xf>
    <xf numFmtId="0" fontId="4" fillId="0" borderId="25" xfId="0" applyFont="1" applyBorder="1" applyAlignment="1">
      <alignment horizontal="center" vertical="center"/>
    </xf>
    <xf numFmtId="0" fontId="4" fillId="0" borderId="19" xfId="0" applyFont="1" applyBorder="1" applyAlignment="1">
      <alignment horizontal="center" vertical="center"/>
    </xf>
    <xf numFmtId="0" fontId="3" fillId="0" borderId="124" xfId="0" applyFont="1" applyBorder="1" applyAlignment="1" applyProtection="1">
      <alignment horizontal="center" vertical="center"/>
      <protection locked="0"/>
    </xf>
    <xf numFmtId="0" fontId="3" fillId="0" borderId="12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2" borderId="190" xfId="0" applyFont="1" applyFill="1" applyBorder="1" applyAlignment="1">
      <alignment horizontal="center" vertical="center"/>
    </xf>
    <xf numFmtId="0" fontId="6" fillId="2" borderId="187" xfId="0" applyFont="1" applyFill="1" applyBorder="1" applyAlignment="1">
      <alignment horizontal="center" vertical="center"/>
    </xf>
    <xf numFmtId="0" fontId="5" fillId="2" borderId="191" xfId="0" applyFont="1" applyFill="1" applyBorder="1" applyAlignment="1">
      <alignment horizontal="center" vertical="center"/>
    </xf>
    <xf numFmtId="0" fontId="5" fillId="2" borderId="190" xfId="0" applyFont="1" applyFill="1" applyBorder="1" applyAlignment="1">
      <alignment horizontal="center" vertical="center"/>
    </xf>
    <xf numFmtId="0" fontId="3" fillId="0" borderId="113" xfId="0" applyFont="1" applyBorder="1" applyAlignment="1">
      <alignment horizontal="center" vertical="center"/>
    </xf>
    <xf numFmtId="0" fontId="81" fillId="0" borderId="3" xfId="0" applyFont="1" applyBorder="1" applyAlignment="1">
      <alignment horizontal="center" vertical="center"/>
    </xf>
    <xf numFmtId="0" fontId="81" fillId="0" borderId="17" xfId="0" applyFont="1" applyBorder="1" applyAlignment="1">
      <alignment horizontal="center" vertical="center"/>
    </xf>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0" fillId="2" borderId="24" xfId="0" applyFill="1" applyBorder="1" applyAlignment="1">
      <alignment horizontal="center" vertical="center" wrapText="1"/>
    </xf>
    <xf numFmtId="0" fontId="0" fillId="2" borderId="8" xfId="0" applyFill="1" applyBorder="1" applyAlignment="1">
      <alignment horizontal="center" vertical="center" wrapText="1"/>
    </xf>
    <xf numFmtId="178" fontId="9" fillId="0" borderId="26" xfId="0" applyNumberFormat="1" applyFont="1" applyBorder="1" applyAlignment="1">
      <alignment horizontal="center" vertical="center"/>
    </xf>
    <xf numFmtId="178" fontId="9" fillId="0" borderId="36" xfId="0" applyNumberFormat="1" applyFont="1" applyBorder="1" applyAlignment="1">
      <alignment horizontal="center" vertical="center"/>
    </xf>
    <xf numFmtId="0" fontId="2" fillId="0" borderId="34" xfId="0" applyFont="1" applyBorder="1" applyAlignment="1">
      <alignment horizontal="center" vertical="center"/>
    </xf>
    <xf numFmtId="0" fontId="2" fillId="0" borderId="10" xfId="0" applyFont="1" applyBorder="1" applyAlignment="1">
      <alignment horizontal="center" vertical="center"/>
    </xf>
    <xf numFmtId="0" fontId="7" fillId="0" borderId="34" xfId="0" applyFont="1" applyBorder="1" applyAlignment="1">
      <alignment horizontal="center" vertical="center"/>
    </xf>
    <xf numFmtId="0" fontId="7" fillId="0" borderId="10" xfId="0" applyFont="1" applyBorder="1" applyAlignment="1">
      <alignment horizontal="center" vertical="center"/>
    </xf>
    <xf numFmtId="0" fontId="4" fillId="0" borderId="198" xfId="0" applyFont="1" applyBorder="1" applyAlignment="1" applyProtection="1">
      <alignment horizontal="left" vertical="top"/>
      <protection locked="0"/>
    </xf>
    <xf numFmtId="0" fontId="5" fillId="0" borderId="29" xfId="0" applyFont="1" applyBorder="1" applyAlignment="1">
      <alignment horizontal="center" vertical="center"/>
    </xf>
    <xf numFmtId="0" fontId="5" fillId="0" borderId="27" xfId="0" applyFont="1" applyBorder="1" applyAlignment="1">
      <alignment horizontal="center" vertical="center"/>
    </xf>
    <xf numFmtId="0" fontId="6" fillId="2" borderId="127" xfId="0" applyFont="1" applyFill="1" applyBorder="1" applyAlignment="1">
      <alignment horizontal="center" vertical="center" textRotation="255"/>
    </xf>
    <xf numFmtId="0" fontId="6" fillId="2" borderId="125" xfId="0" applyFont="1" applyFill="1" applyBorder="1" applyAlignment="1">
      <alignment horizontal="center" vertical="center" textRotation="255"/>
    </xf>
    <xf numFmtId="0" fontId="6" fillId="0" borderId="3" xfId="0" applyFont="1" applyBorder="1" applyAlignment="1">
      <alignment horizontal="center" vertical="center"/>
    </xf>
    <xf numFmtId="0" fontId="6" fillId="0" borderId="17" xfId="0" applyFont="1" applyBorder="1" applyAlignment="1">
      <alignment horizontal="center" vertical="center"/>
    </xf>
    <xf numFmtId="0" fontId="6" fillId="0" borderId="4" xfId="0" applyFont="1" applyBorder="1" applyAlignment="1">
      <alignment horizontal="center" vertical="center"/>
    </xf>
    <xf numFmtId="0" fontId="3" fillId="0" borderId="23" xfId="0" applyFont="1" applyBorder="1" applyAlignment="1">
      <alignment horizontal="center" vertical="center" wrapText="1"/>
    </xf>
    <xf numFmtId="0" fontId="0" fillId="0" borderId="45" xfId="0" applyBorder="1" applyAlignment="1">
      <alignment horizontal="center" vertical="center" wrapText="1"/>
    </xf>
    <xf numFmtId="0" fontId="0" fillId="0" borderId="33" xfId="0" applyBorder="1" applyAlignment="1">
      <alignment horizontal="center" vertical="center" wrapText="1"/>
    </xf>
    <xf numFmtId="0" fontId="0" fillId="0" borderId="25" xfId="0" applyBorder="1" applyAlignment="1">
      <alignment horizontal="center" vertical="center" wrapText="1"/>
    </xf>
    <xf numFmtId="0" fontId="0" fillId="0" borderId="30" xfId="0"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8" fillId="0" borderId="45" xfId="0" applyFont="1" applyBorder="1" applyAlignment="1">
      <alignment horizontal="center" vertical="center"/>
    </xf>
    <xf numFmtId="0" fontId="8" fillId="0" borderId="18" xfId="0" applyFont="1" applyBorder="1" applyAlignment="1">
      <alignment horizontal="center" vertical="center"/>
    </xf>
    <xf numFmtId="0" fontId="8" fillId="0" borderId="25" xfId="0" applyFont="1" applyBorder="1" applyAlignment="1">
      <alignment horizontal="center" vertical="center"/>
    </xf>
    <xf numFmtId="0" fontId="8" fillId="0" borderId="19" xfId="0" applyFont="1" applyBorder="1" applyAlignment="1">
      <alignment horizontal="center" vertical="center"/>
    </xf>
    <xf numFmtId="0" fontId="31" fillId="0" borderId="18" xfId="0" applyFont="1" applyBorder="1" applyAlignment="1">
      <alignment horizontal="center" vertical="center"/>
    </xf>
    <xf numFmtId="0" fontId="31" fillId="0" borderId="33" xfId="0" applyFont="1" applyBorder="1" applyAlignment="1">
      <alignment horizontal="center" vertical="center"/>
    </xf>
    <xf numFmtId="0" fontId="3" fillId="0" borderId="5" xfId="0" applyFont="1" applyBorder="1" applyAlignment="1">
      <alignment horizontal="center" vertical="center"/>
    </xf>
    <xf numFmtId="0" fontId="62" fillId="0" borderId="18" xfId="0" applyFont="1" applyBorder="1" applyAlignment="1">
      <alignment horizontal="center" vertical="center"/>
    </xf>
    <xf numFmtId="0" fontId="62" fillId="0" borderId="19" xfId="0" applyFont="1" applyBorder="1" applyAlignment="1">
      <alignment horizontal="center" vertical="center"/>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62" fillId="0" borderId="18" xfId="0" applyFont="1" applyBorder="1" applyAlignment="1">
      <alignment horizontal="center" vertical="center" wrapText="1"/>
    </xf>
    <xf numFmtId="0" fontId="62" fillId="0" borderId="19" xfId="0" applyFont="1" applyBorder="1" applyAlignment="1">
      <alignment horizontal="center" vertical="center" wrapText="1"/>
    </xf>
    <xf numFmtId="0" fontId="68" fillId="0" borderId="33" xfId="0" applyFont="1" applyBorder="1" applyAlignment="1">
      <alignment horizontal="center" vertical="top" wrapText="1"/>
    </xf>
    <xf numFmtId="0" fontId="68" fillId="0" borderId="30" xfId="0" applyFont="1" applyBorder="1" applyAlignment="1">
      <alignment horizontal="center" vertical="top" wrapText="1"/>
    </xf>
    <xf numFmtId="0" fontId="68" fillId="0" borderId="16" xfId="0" applyFont="1" applyBorder="1" applyAlignment="1">
      <alignment horizontal="center" vertical="top" wrapText="1"/>
    </xf>
    <xf numFmtId="0" fontId="68" fillId="0" borderId="85" xfId="0" applyFont="1" applyBorder="1" applyAlignment="1">
      <alignment horizontal="center" vertical="top"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11" fillId="0" borderId="19" xfId="0" applyFont="1" applyBorder="1" applyAlignment="1">
      <alignment horizontal="center" vertical="center"/>
    </xf>
    <xf numFmtId="0" fontId="11" fillId="0" borderId="30" xfId="0" applyFont="1" applyBorder="1" applyAlignment="1">
      <alignment horizontal="center" vertical="center"/>
    </xf>
    <xf numFmtId="14" fontId="11" fillId="0" borderId="1" xfId="0" applyNumberFormat="1" applyFont="1" applyBorder="1" applyAlignment="1">
      <alignment horizontal="center" vertical="center"/>
    </xf>
    <xf numFmtId="0" fontId="6" fillId="2" borderId="23" xfId="0" applyFont="1" applyFill="1" applyBorder="1" applyAlignment="1">
      <alignment horizontal="center" vertical="center" textRotation="255"/>
    </xf>
    <xf numFmtId="0" fontId="6" fillId="0" borderId="14" xfId="0" applyFont="1" applyBorder="1" applyAlignment="1">
      <alignment horizontal="center" vertical="center"/>
    </xf>
    <xf numFmtId="0" fontId="6" fillId="0" borderId="16" xfId="0" applyFont="1" applyBorder="1" applyAlignment="1">
      <alignment horizontal="center" vertical="center"/>
    </xf>
    <xf numFmtId="0" fontId="6" fillId="0" borderId="85" xfId="0" applyFont="1" applyBorder="1" applyAlignment="1">
      <alignment horizontal="center" vertical="center"/>
    </xf>
    <xf numFmtId="0" fontId="16" fillId="0" borderId="3" xfId="0" applyFont="1" applyBorder="1" applyAlignment="1">
      <alignment horizontal="center" vertical="center"/>
    </xf>
    <xf numFmtId="0" fontId="16" fillId="0" borderId="17" xfId="0" applyFont="1" applyBorder="1" applyAlignment="1">
      <alignment horizontal="center" vertical="center"/>
    </xf>
    <xf numFmtId="0" fontId="16" fillId="0" borderId="12" xfId="0" applyFont="1" applyBorder="1" applyAlignment="1">
      <alignment horizontal="center" vertical="center"/>
    </xf>
    <xf numFmtId="0" fontId="40" fillId="9" borderId="3" xfId="0" applyFont="1" applyFill="1" applyBorder="1" applyAlignment="1">
      <alignment horizontal="center" vertical="center"/>
    </xf>
    <xf numFmtId="0" fontId="40" fillId="9" borderId="17" xfId="0" applyFont="1" applyFill="1" applyBorder="1" applyAlignment="1">
      <alignment horizontal="center" vertical="center"/>
    </xf>
    <xf numFmtId="0" fontId="3" fillId="0" borderId="131" xfId="0" applyFont="1" applyBorder="1" applyAlignment="1">
      <alignment horizontal="right"/>
    </xf>
    <xf numFmtId="0" fontId="3" fillId="0" borderId="0" xfId="0" applyFont="1" applyAlignment="1">
      <alignment horizontal="right"/>
    </xf>
    <xf numFmtId="0" fontId="3" fillId="0" borderId="46" xfId="0" applyFont="1" applyBorder="1" applyAlignment="1">
      <alignment horizontal="right"/>
    </xf>
    <xf numFmtId="0" fontId="5" fillId="0" borderId="11" xfId="0" applyFont="1" applyBorder="1" applyAlignment="1">
      <alignment horizontal="center" vertical="center"/>
    </xf>
    <xf numFmtId="0" fontId="5" fillId="0" borderId="31" xfId="0" applyFont="1" applyBorder="1" applyAlignment="1">
      <alignment horizontal="center" vertical="center"/>
    </xf>
    <xf numFmtId="0" fontId="5" fillId="0" borderId="44" xfId="0" applyFont="1" applyBorder="1" applyAlignment="1">
      <alignment horizontal="center" vertical="center"/>
    </xf>
    <xf numFmtId="0" fontId="5" fillId="0" borderId="20" xfId="0" applyFont="1" applyBorder="1" applyAlignment="1">
      <alignment horizontal="center" vertical="center"/>
    </xf>
    <xf numFmtId="0" fontId="5" fillId="0" borderId="67" xfId="0" applyFont="1" applyBorder="1" applyAlignment="1">
      <alignment horizontal="left" vertical="top" wrapText="1"/>
    </xf>
    <xf numFmtId="0" fontId="5" fillId="0" borderId="68" xfId="0" applyFont="1" applyBorder="1" applyAlignment="1">
      <alignment horizontal="left" vertical="top" wrapText="1"/>
    </xf>
    <xf numFmtId="0" fontId="5" fillId="0" borderId="69" xfId="0" applyFont="1" applyBorder="1" applyAlignment="1">
      <alignment horizontal="left" vertical="top" wrapText="1"/>
    </xf>
    <xf numFmtId="0" fontId="5" fillId="0" borderId="179" xfId="0" applyFont="1" applyBorder="1" applyAlignment="1">
      <alignment horizontal="left" vertical="top" wrapText="1"/>
    </xf>
    <xf numFmtId="0" fontId="5" fillId="0" borderId="180" xfId="0" applyFont="1" applyBorder="1" applyAlignment="1">
      <alignment horizontal="left" vertical="top" wrapText="1"/>
    </xf>
    <xf numFmtId="0" fontId="5" fillId="0" borderId="181" xfId="0" applyFont="1" applyBorder="1" applyAlignment="1">
      <alignment horizontal="left" vertical="top" wrapText="1"/>
    </xf>
    <xf numFmtId="0" fontId="5" fillId="0" borderId="25" xfId="0" applyFont="1" applyBorder="1" applyAlignment="1">
      <alignment horizontal="center" vertical="center"/>
    </xf>
    <xf numFmtId="0" fontId="5" fillId="0" borderId="30" xfId="0" applyFont="1" applyBorder="1" applyAlignment="1">
      <alignment horizontal="center" vertical="center"/>
    </xf>
    <xf numFmtId="20" fontId="6" fillId="0" borderId="174" xfId="0" applyNumberFormat="1" applyFont="1" applyBorder="1" applyAlignment="1" applyProtection="1">
      <alignment horizontal="center" vertical="center" wrapText="1"/>
      <protection locked="0"/>
    </xf>
    <xf numFmtId="20" fontId="6" fillId="0" borderId="173" xfId="0" applyNumberFormat="1" applyFont="1" applyBorder="1" applyAlignment="1" applyProtection="1">
      <alignment horizontal="center" vertical="center" wrapText="1"/>
      <protection locked="0"/>
    </xf>
    <xf numFmtId="0" fontId="3" fillId="0" borderId="8" xfId="0" applyFont="1" applyBorder="1" applyAlignment="1" applyProtection="1">
      <alignment horizontal="center" vertical="center"/>
      <protection locked="0"/>
    </xf>
    <xf numFmtId="0" fontId="13" fillId="5" borderId="5" xfId="0" applyFont="1" applyFill="1" applyBorder="1" applyAlignment="1" applyProtection="1">
      <alignment horizontal="center" vertical="center"/>
      <protection locked="0"/>
    </xf>
    <xf numFmtId="0" fontId="13" fillId="5" borderId="1" xfId="0" applyFont="1" applyFill="1" applyBorder="1" applyAlignment="1" applyProtection="1">
      <alignment horizontal="center" vertical="center"/>
      <protection locked="0"/>
    </xf>
    <xf numFmtId="0" fontId="13" fillId="5" borderId="8"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protection locked="0"/>
    </xf>
    <xf numFmtId="20" fontId="5" fillId="17" borderId="203" xfId="0" applyNumberFormat="1" applyFont="1" applyFill="1" applyBorder="1" applyAlignment="1">
      <alignment horizontal="center" vertical="center" wrapText="1"/>
    </xf>
    <xf numFmtId="0" fontId="5" fillId="17" borderId="204" xfId="0" applyFont="1" applyFill="1" applyBorder="1" applyAlignment="1">
      <alignment horizontal="center" vertical="center" wrapText="1"/>
    </xf>
    <xf numFmtId="0" fontId="79" fillId="0" borderId="16" xfId="0" applyFont="1" applyBorder="1" applyAlignment="1">
      <alignment horizontal="center" vertical="top" wrapText="1"/>
    </xf>
    <xf numFmtId="0" fontId="79" fillId="0" borderId="85" xfId="0" applyFont="1" applyBorder="1" applyAlignment="1">
      <alignment horizontal="center" vertical="top" wrapText="1"/>
    </xf>
    <xf numFmtId="0" fontId="0" fillId="0" borderId="8" xfId="0" applyBorder="1" applyAlignment="1" applyProtection="1">
      <alignment horizontal="center" vertical="center"/>
      <protection locked="0"/>
    </xf>
    <xf numFmtId="56" fontId="3" fillId="0" borderId="5" xfId="0" applyNumberFormat="1" applyFont="1" applyBorder="1" applyAlignment="1" applyProtection="1">
      <alignment horizontal="center" vertical="center" wrapText="1"/>
      <protection locked="0"/>
    </xf>
    <xf numFmtId="56" fontId="3" fillId="0" borderId="5" xfId="0" applyNumberFormat="1"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77" fillId="0" borderId="0" xfId="0" applyFont="1" applyAlignment="1">
      <alignment horizontal="left" vertical="top"/>
    </xf>
    <xf numFmtId="0" fontId="34" fillId="0" borderId="5" xfId="0" applyFont="1" applyBorder="1" applyAlignment="1" applyProtection="1">
      <alignment horizontal="center" vertical="center"/>
      <protection locked="0"/>
    </xf>
    <xf numFmtId="0" fontId="13" fillId="5" borderId="5" xfId="0" applyFont="1" applyFill="1" applyBorder="1" applyAlignment="1">
      <alignment horizontal="center" vertical="center"/>
    </xf>
    <xf numFmtId="20" fontId="5" fillId="17" borderId="183" xfId="0" applyNumberFormat="1" applyFont="1" applyFill="1" applyBorder="1" applyAlignment="1">
      <alignment horizontal="center" vertical="center" wrapText="1"/>
    </xf>
    <xf numFmtId="20" fontId="5" fillId="17" borderId="177" xfId="0" applyNumberFormat="1" applyFont="1" applyFill="1" applyBorder="1" applyAlignment="1">
      <alignment horizontal="center" vertical="center" wrapText="1"/>
    </xf>
    <xf numFmtId="20" fontId="5" fillId="17" borderId="170" xfId="0" applyNumberFormat="1" applyFont="1" applyFill="1" applyBorder="1" applyAlignment="1">
      <alignment horizontal="center" vertical="center" wrapText="1"/>
    </xf>
    <xf numFmtId="0" fontId="5" fillId="0" borderId="0" xfId="0" applyFont="1" applyAlignment="1">
      <alignment horizontal="left" vertical="top"/>
    </xf>
    <xf numFmtId="0" fontId="13" fillId="13" borderId="8" xfId="0" applyFont="1" applyFill="1" applyBorder="1" applyAlignment="1" applyProtection="1">
      <alignment horizontal="center" vertical="center"/>
      <protection locked="0"/>
    </xf>
    <xf numFmtId="0" fontId="13" fillId="4" borderId="5" xfId="0" applyFont="1" applyFill="1" applyBorder="1" applyAlignment="1">
      <alignment horizontal="center" vertical="center"/>
    </xf>
    <xf numFmtId="0" fontId="13" fillId="13" borderId="5" xfId="0" applyFont="1" applyFill="1" applyBorder="1" applyAlignment="1" applyProtection="1">
      <alignment horizontal="center" vertical="center"/>
      <protection locked="0"/>
    </xf>
    <xf numFmtId="0" fontId="0" fillId="0" borderId="212" xfId="0" applyBorder="1" applyAlignment="1">
      <alignment horizontal="center" textRotation="255"/>
    </xf>
    <xf numFmtId="0" fontId="3" fillId="0" borderId="13"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0" fillId="0" borderId="34" xfId="0" applyBorder="1" applyAlignment="1" applyProtection="1">
      <alignment horizontal="center" vertical="center"/>
      <protection locked="0"/>
    </xf>
    <xf numFmtId="0" fontId="34" fillId="0" borderId="1" xfId="0" applyFont="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3" fillId="0" borderId="0" xfId="0" applyFont="1" applyAlignment="1">
      <alignment horizontal="center" vertical="center"/>
    </xf>
    <xf numFmtId="0" fontId="3" fillId="0" borderId="46" xfId="0" applyFont="1" applyBorder="1" applyAlignment="1">
      <alignment horizontal="center" vertical="center"/>
    </xf>
    <xf numFmtId="0" fontId="2" fillId="0" borderId="26" xfId="0" applyFont="1" applyBorder="1" applyAlignment="1">
      <alignment horizontal="center" vertical="center"/>
    </xf>
    <xf numFmtId="0" fontId="2" fillId="0" borderId="36" xfId="0" applyFont="1" applyBorder="1" applyAlignment="1">
      <alignment horizontal="center" vertical="center"/>
    </xf>
    <xf numFmtId="0" fontId="6" fillId="0" borderId="160" xfId="0" applyFont="1" applyBorder="1" applyAlignment="1">
      <alignment horizontal="center" vertical="center" wrapText="1"/>
    </xf>
    <xf numFmtId="0" fontId="6" fillId="0" borderId="77" xfId="0" applyFont="1" applyBorder="1" applyAlignment="1">
      <alignment horizontal="center" vertical="center" wrapText="1"/>
    </xf>
    <xf numFmtId="178" fontId="7" fillId="0" borderId="26" xfId="0" applyNumberFormat="1" applyFont="1" applyBorder="1" applyAlignment="1">
      <alignment horizontal="center" vertical="center"/>
    </xf>
    <xf numFmtId="178" fontId="7" fillId="0" borderId="27" xfId="0" applyNumberFormat="1" applyFont="1" applyBorder="1" applyAlignment="1">
      <alignment horizontal="center" vertical="center"/>
    </xf>
    <xf numFmtId="0" fontId="4" fillId="0" borderId="64" xfId="0" applyFont="1" applyBorder="1" applyAlignment="1">
      <alignment horizontal="left" vertical="top"/>
    </xf>
    <xf numFmtId="0" fontId="4" fillId="0" borderId="65" xfId="0" applyFont="1" applyBorder="1" applyAlignment="1">
      <alignment horizontal="left" vertical="top"/>
    </xf>
    <xf numFmtId="0" fontId="4" fillId="0" borderId="209" xfId="0" applyFont="1" applyBorder="1" applyAlignment="1">
      <alignment horizontal="left" vertical="top"/>
    </xf>
    <xf numFmtId="0" fontId="3" fillId="0" borderId="28" xfId="0" applyFont="1" applyBorder="1" applyAlignment="1">
      <alignment horizontal="center" vertical="center" textRotation="255"/>
    </xf>
    <xf numFmtId="0" fontId="3" fillId="0" borderId="37" xfId="0" applyFont="1" applyBorder="1" applyAlignment="1">
      <alignment horizontal="center" vertical="center" textRotation="255"/>
    </xf>
    <xf numFmtId="0" fontId="3" fillId="0" borderId="29" xfId="0" applyFont="1" applyBorder="1" applyAlignment="1">
      <alignment horizontal="center" vertical="center" textRotation="255"/>
    </xf>
    <xf numFmtId="0" fontId="0" fillId="0" borderId="23" xfId="0" applyBorder="1" applyAlignment="1">
      <alignment horizontal="center" vertical="center" textRotation="255"/>
    </xf>
    <xf numFmtId="0" fontId="0" fillId="0" borderId="13" xfId="0" applyBorder="1" applyAlignment="1">
      <alignment horizontal="center" vertical="center" textRotation="255"/>
    </xf>
    <xf numFmtId="0" fontId="0" fillId="0" borderId="24" xfId="0" applyBorder="1" applyAlignment="1">
      <alignment horizontal="center" vertical="center" textRotation="255"/>
    </xf>
    <xf numFmtId="0" fontId="5" fillId="0" borderId="5" xfId="0" applyFont="1" applyBorder="1" applyAlignment="1" applyProtection="1">
      <alignment horizontal="center" vertical="center" textRotation="255"/>
      <protection locked="0"/>
    </xf>
    <xf numFmtId="0" fontId="5" fillId="0" borderId="1" xfId="0" applyFont="1" applyBorder="1" applyAlignment="1" applyProtection="1">
      <alignment horizontal="center" vertical="center" textRotation="255"/>
      <protection locked="0"/>
    </xf>
    <xf numFmtId="0" fontId="5" fillId="0" borderId="8" xfId="0" applyFont="1" applyBorder="1" applyAlignment="1" applyProtection="1">
      <alignment horizontal="center" vertical="center" textRotation="255"/>
      <protection locked="0"/>
    </xf>
    <xf numFmtId="0" fontId="5" fillId="2" borderId="8" xfId="0" applyFont="1" applyFill="1" applyBorder="1" applyAlignment="1" applyProtection="1">
      <alignment horizontal="center" vertical="center"/>
      <protection locked="0"/>
    </xf>
    <xf numFmtId="0" fontId="34" fillId="0" borderId="8" xfId="0" applyFont="1" applyBorder="1" applyAlignment="1" applyProtection="1">
      <alignment horizontal="center" vertical="center"/>
      <protection locked="0"/>
    </xf>
    <xf numFmtId="0" fontId="4" fillId="0" borderId="5" xfId="0" applyFont="1" applyBorder="1" applyAlignment="1" applyProtection="1">
      <alignment horizontal="left" vertical="top"/>
      <protection locked="0"/>
    </xf>
    <xf numFmtId="6" fontId="0" fillId="0" borderId="1" xfId="0" applyNumberFormat="1" applyBorder="1" applyAlignment="1" applyProtection="1">
      <alignment horizontal="center" vertical="center"/>
      <protection locked="0"/>
    </xf>
    <xf numFmtId="0" fontId="4" fillId="0" borderId="5" xfId="0" applyFont="1" applyBorder="1" applyAlignment="1">
      <alignment horizontal="right" vertical="top" wrapText="1"/>
    </xf>
    <xf numFmtId="0" fontId="4" fillId="0" borderId="22" xfId="0" applyFont="1" applyBorder="1" applyAlignment="1">
      <alignment horizontal="right" vertical="top" wrapText="1"/>
    </xf>
    <xf numFmtId="0" fontId="13" fillId="5" borderId="1" xfId="0" applyFont="1" applyFill="1" applyBorder="1" applyAlignment="1">
      <alignment horizontal="center" vertical="center"/>
    </xf>
    <xf numFmtId="0" fontId="13" fillId="5" borderId="8" xfId="0" applyFont="1" applyFill="1" applyBorder="1" applyAlignment="1">
      <alignment horizontal="center" vertical="center"/>
    </xf>
    <xf numFmtId="0" fontId="13" fillId="4" borderId="8" xfId="0" applyFont="1" applyFill="1" applyBorder="1" applyAlignment="1">
      <alignment horizontal="center" vertical="center"/>
    </xf>
    <xf numFmtId="0" fontId="13" fillId="4" borderId="1" xfId="0" applyFont="1" applyFill="1" applyBorder="1" applyAlignment="1">
      <alignment horizontal="center" vertical="center"/>
    </xf>
    <xf numFmtId="0" fontId="13" fillId="13" borderId="1" xfId="0" applyFont="1" applyFill="1" applyBorder="1" applyAlignment="1" applyProtection="1">
      <alignment horizontal="center" vertical="center"/>
      <protection locked="0"/>
    </xf>
    <xf numFmtId="56" fontId="3" fillId="0" borderId="1" xfId="0" applyNumberFormat="1" applyFont="1" applyBorder="1" applyAlignment="1" applyProtection="1">
      <alignment horizontal="center" vertical="center" wrapText="1"/>
      <protection locked="0"/>
    </xf>
    <xf numFmtId="56" fontId="3" fillId="0" borderId="1" xfId="0" applyNumberFormat="1" applyFont="1" applyBorder="1" applyAlignment="1" applyProtection="1">
      <alignment horizontal="center" vertical="center"/>
      <protection locked="0"/>
    </xf>
    <xf numFmtId="56" fontId="3" fillId="0" borderId="8" xfId="0" applyNumberFormat="1" applyFont="1" applyBorder="1" applyAlignment="1" applyProtection="1">
      <alignment horizontal="center" vertical="center"/>
      <protection locked="0"/>
    </xf>
    <xf numFmtId="0" fontId="3" fillId="17" borderId="1" xfId="0" applyFont="1" applyFill="1" applyBorder="1" applyAlignment="1" applyProtection="1">
      <alignment horizontal="center" vertical="center"/>
      <protection locked="0"/>
    </xf>
    <xf numFmtId="0" fontId="0" fillId="0" borderId="45" xfId="0" applyBorder="1" applyAlignment="1">
      <alignment horizontal="center" textRotation="255"/>
    </xf>
    <xf numFmtId="0" fontId="0" fillId="0" borderId="18" xfId="0" applyBorder="1" applyAlignment="1">
      <alignment horizontal="center" textRotation="255"/>
    </xf>
    <xf numFmtId="0" fontId="0" fillId="0" borderId="38" xfId="0" applyBorder="1" applyAlignment="1">
      <alignment horizontal="center" textRotation="255"/>
    </xf>
    <xf numFmtId="56" fontId="3" fillId="0" borderId="14" xfId="0" applyNumberFormat="1"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77" fillId="0" borderId="179" xfId="0" applyFont="1" applyBorder="1" applyAlignment="1">
      <alignment horizontal="left" vertical="top"/>
    </xf>
    <xf numFmtId="0" fontId="77" fillId="0" borderId="180" xfId="0" applyFont="1" applyBorder="1" applyAlignment="1">
      <alignment horizontal="left" vertical="top"/>
    </xf>
    <xf numFmtId="0" fontId="77" fillId="0" borderId="181" xfId="0" applyFont="1" applyBorder="1" applyAlignment="1">
      <alignment horizontal="left" vertical="top"/>
    </xf>
    <xf numFmtId="0" fontId="3" fillId="0" borderId="2" xfId="0" applyFont="1" applyBorder="1" applyAlignment="1" applyProtection="1">
      <alignment horizontal="center" vertical="center"/>
      <protection locked="0"/>
    </xf>
    <xf numFmtId="0" fontId="3" fillId="0" borderId="83" xfId="0" applyFont="1" applyBorder="1" applyAlignment="1" applyProtection="1">
      <alignment horizontal="center" vertical="center"/>
      <protection locked="0"/>
    </xf>
    <xf numFmtId="0" fontId="0" fillId="0" borderId="67" xfId="0" applyBorder="1" applyAlignment="1">
      <alignment horizontal="center" vertical="center"/>
    </xf>
    <xf numFmtId="0" fontId="0" fillId="0" borderId="69" xfId="0" applyBorder="1" applyAlignment="1">
      <alignment horizontal="center" vertical="center"/>
    </xf>
    <xf numFmtId="56" fontId="3" fillId="0" borderId="22" xfId="0" applyNumberFormat="1" applyFont="1" applyBorder="1" applyAlignment="1" applyProtection="1">
      <alignment horizontal="center" vertical="center" wrapText="1"/>
      <protection locked="0"/>
    </xf>
    <xf numFmtId="56" fontId="3" fillId="0" borderId="2" xfId="0" applyNumberFormat="1" applyFont="1" applyBorder="1" applyAlignment="1" applyProtection="1">
      <alignment horizontal="center" vertical="center" wrapText="1"/>
      <protection locked="0"/>
    </xf>
    <xf numFmtId="0" fontId="0" fillId="0" borderId="26" xfId="0" applyBorder="1" applyAlignment="1">
      <alignment horizontal="center" textRotation="255"/>
    </xf>
    <xf numFmtId="0" fontId="0" fillId="0" borderId="27" xfId="0" applyBorder="1" applyAlignment="1">
      <alignment horizontal="center" textRotation="255"/>
    </xf>
    <xf numFmtId="0" fontId="0" fillId="0" borderId="213" xfId="0" applyBorder="1" applyAlignment="1">
      <alignment horizontal="center" textRotation="255"/>
    </xf>
    <xf numFmtId="0" fontId="3" fillId="0" borderId="64" xfId="0" applyFont="1" applyBorder="1" applyAlignment="1">
      <alignment horizontal="center" vertical="top"/>
    </xf>
    <xf numFmtId="0" fontId="3" fillId="0" borderId="65" xfId="0" applyFont="1" applyBorder="1" applyAlignment="1">
      <alignment horizontal="center" vertical="top"/>
    </xf>
    <xf numFmtId="0" fontId="3" fillId="0" borderId="209" xfId="0" applyFont="1" applyBorder="1" applyAlignment="1">
      <alignment horizontal="center" vertical="top"/>
    </xf>
    <xf numFmtId="0" fontId="0" fillId="0" borderId="26" xfId="0" applyBorder="1" applyAlignment="1">
      <alignment horizontal="center" vertical="center"/>
    </xf>
    <xf numFmtId="0" fontId="0" fillId="0" borderId="36" xfId="0" applyBorder="1" applyAlignment="1">
      <alignment horizontal="center" vertical="center"/>
    </xf>
    <xf numFmtId="178" fontId="0" fillId="0" borderId="14" xfId="0" applyNumberFormat="1" applyBorder="1" applyAlignment="1">
      <alignment horizontal="center" vertical="center"/>
    </xf>
    <xf numFmtId="178" fontId="0" fillId="0" borderId="16" xfId="0" applyNumberFormat="1" applyBorder="1" applyAlignment="1">
      <alignment horizontal="center" vertical="center"/>
    </xf>
    <xf numFmtId="178" fontId="0" fillId="0" borderId="15" xfId="0" applyNumberFormat="1" applyBorder="1" applyAlignment="1">
      <alignment horizontal="center" vertical="center"/>
    </xf>
    <xf numFmtId="0" fontId="0" fillId="0" borderId="1" xfId="0" applyBorder="1" applyAlignment="1">
      <alignment horizontal="left" vertical="top" wrapText="1"/>
    </xf>
    <xf numFmtId="0" fontId="0" fillId="0" borderId="135" xfId="0" applyBorder="1" applyAlignment="1">
      <alignment horizontal="center" vertical="center"/>
    </xf>
    <xf numFmtId="0" fontId="0" fillId="0" borderId="29" xfId="0" applyBorder="1" applyAlignment="1">
      <alignment horizontal="center" vertical="center"/>
    </xf>
    <xf numFmtId="0" fontId="0" fillId="0" borderId="27" xfId="0" applyBorder="1" applyAlignment="1">
      <alignment horizontal="center" vertical="center"/>
    </xf>
    <xf numFmtId="0" fontId="18" fillId="2" borderId="8" xfId="0" applyFont="1" applyFill="1" applyBorder="1" applyAlignment="1">
      <alignment horizontal="left" vertical="top" wrapText="1"/>
    </xf>
    <xf numFmtId="0" fontId="0" fillId="2" borderId="8" xfId="0" applyFill="1" applyBorder="1" applyAlignment="1">
      <alignment horizontal="center" vertical="center"/>
    </xf>
    <xf numFmtId="0" fontId="0" fillId="2" borderId="83" xfId="0" applyFill="1" applyBorder="1" applyAlignment="1">
      <alignment horizontal="center" vertical="center"/>
    </xf>
    <xf numFmtId="0" fontId="0" fillId="2" borderId="1" xfId="0" applyFill="1" applyBorder="1" applyAlignment="1">
      <alignment horizontal="left" vertical="top" wrapText="1"/>
    </xf>
    <xf numFmtId="0" fontId="0" fillId="2" borderId="2" xfId="0" applyFill="1" applyBorder="1" applyAlignment="1">
      <alignment horizontal="center" vertical="center"/>
    </xf>
    <xf numFmtId="0" fontId="0" fillId="0" borderId="13" xfId="0" applyBorder="1" applyAlignment="1">
      <alignment horizontal="center" vertical="center" wrapText="1"/>
    </xf>
    <xf numFmtId="0" fontId="0" fillId="0" borderId="205" xfId="0" applyBorder="1" applyAlignment="1">
      <alignment horizontal="center" vertical="center"/>
    </xf>
    <xf numFmtId="0" fontId="0" fillId="0" borderId="75" xfId="0" applyBorder="1" applyAlignment="1">
      <alignment horizontal="center" vertical="center"/>
    </xf>
    <xf numFmtId="0" fontId="0" fillId="0" borderId="75" xfId="0" applyBorder="1" applyAlignment="1">
      <alignment horizontal="left" vertical="top" wrapText="1"/>
    </xf>
    <xf numFmtId="0" fontId="0" fillId="0" borderId="206" xfId="0" applyBorder="1" applyAlignment="1">
      <alignment horizontal="center" vertical="center"/>
    </xf>
    <xf numFmtId="0" fontId="0" fillId="0" borderId="114" xfId="0" applyBorder="1" applyAlignment="1">
      <alignment horizontal="center" vertical="center"/>
    </xf>
    <xf numFmtId="0" fontId="0" fillId="2" borderId="7" xfId="0" applyFill="1" applyBorder="1" applyAlignment="1">
      <alignment horizontal="left" vertical="top" wrapText="1"/>
    </xf>
    <xf numFmtId="0" fontId="0" fillId="2" borderId="7" xfId="0" applyFill="1" applyBorder="1" applyAlignment="1">
      <alignment horizontal="center" vertical="center"/>
    </xf>
    <xf numFmtId="0" fontId="0" fillId="2" borderId="141" xfId="0" applyFill="1" applyBorder="1" applyAlignment="1">
      <alignment horizontal="center" vertical="center"/>
    </xf>
    <xf numFmtId="0" fontId="0" fillId="0" borderId="11" xfId="0" applyBorder="1" applyAlignment="1">
      <alignment horizontal="left" vertical="top" wrapText="1"/>
    </xf>
    <xf numFmtId="0" fontId="0" fillId="0" borderId="21" xfId="0" applyBorder="1" applyAlignment="1">
      <alignment horizontal="left" vertical="top" wrapText="1"/>
    </xf>
    <xf numFmtId="0" fontId="0" fillId="0" borderId="31" xfId="0" applyBorder="1" applyAlignment="1">
      <alignment horizontal="left" vertical="top" wrapText="1"/>
    </xf>
    <xf numFmtId="0" fontId="0" fillId="2" borderId="3" xfId="0" applyFill="1" applyBorder="1" applyAlignment="1">
      <alignment horizontal="left" vertical="top" wrapText="1"/>
    </xf>
    <xf numFmtId="0" fontId="0" fillId="2" borderId="17" xfId="0" applyFill="1" applyBorder="1" applyAlignment="1">
      <alignment horizontal="left" vertical="top" wrapText="1"/>
    </xf>
    <xf numFmtId="0" fontId="0" fillId="2" borderId="12" xfId="0" applyFill="1" applyBorder="1" applyAlignment="1">
      <alignment horizontal="left" vertical="top" wrapText="1"/>
    </xf>
    <xf numFmtId="0" fontId="0" fillId="2" borderId="3" xfId="0" applyFill="1" applyBorder="1" applyAlignment="1">
      <alignment horizontal="center" vertical="center"/>
    </xf>
    <xf numFmtId="0" fontId="0" fillId="2" borderId="17" xfId="0" applyFill="1" applyBorder="1" applyAlignment="1">
      <alignment horizontal="center" vertical="center"/>
    </xf>
    <xf numFmtId="0" fontId="0" fillId="2" borderId="12" xfId="0" applyFill="1" applyBorder="1" applyAlignment="1">
      <alignment horizontal="center" vertical="center"/>
    </xf>
    <xf numFmtId="0" fontId="0" fillId="2" borderId="4" xfId="0" applyFill="1" applyBorder="1" applyAlignment="1">
      <alignment horizontal="center" vertical="center"/>
    </xf>
    <xf numFmtId="0" fontId="18" fillId="0" borderId="1" xfId="0" applyFont="1" applyBorder="1" applyAlignment="1">
      <alignment horizontal="left" vertical="top" wrapText="1"/>
    </xf>
    <xf numFmtId="0" fontId="32" fillId="2" borderId="1" xfId="0" applyFont="1" applyFill="1" applyBorder="1" applyAlignment="1">
      <alignment horizontal="left" vertical="top" wrapText="1"/>
    </xf>
    <xf numFmtId="0" fontId="0" fillId="0" borderId="3" xfId="0" applyBorder="1" applyAlignment="1">
      <alignment horizontal="left" vertical="top" wrapText="1"/>
    </xf>
    <xf numFmtId="0" fontId="0" fillId="0" borderId="17" xfId="0" applyBorder="1" applyAlignment="1">
      <alignment horizontal="left" vertical="top" wrapText="1"/>
    </xf>
    <xf numFmtId="0" fontId="0" fillId="0" borderId="12" xfId="0" applyBorder="1" applyAlignment="1">
      <alignment horizontal="left" vertical="top" wrapText="1"/>
    </xf>
    <xf numFmtId="0" fontId="0" fillId="0" borderId="10" xfId="0" applyBorder="1" applyAlignment="1">
      <alignment horizontal="center" vertical="center"/>
    </xf>
    <xf numFmtId="0" fontId="3" fillId="0" borderId="10" xfId="0" applyFont="1" applyBorder="1" applyAlignment="1">
      <alignment horizontal="center" vertical="center"/>
    </xf>
    <xf numFmtId="0" fontId="3" fillId="0" borderId="35" xfId="0" applyFont="1" applyBorder="1" applyAlignment="1">
      <alignment horizontal="center" vertical="center"/>
    </xf>
    <xf numFmtId="0" fontId="18" fillId="2" borderId="1" xfId="0" applyFont="1" applyFill="1" applyBorder="1" applyAlignment="1">
      <alignment horizontal="left" vertical="top" wrapText="1"/>
    </xf>
    <xf numFmtId="0" fontId="0" fillId="2" borderId="11" xfId="0" applyFill="1" applyBorder="1" applyAlignment="1">
      <alignment horizontal="left" vertical="top" wrapText="1"/>
    </xf>
    <xf numFmtId="0" fontId="0" fillId="2" borderId="21" xfId="0" applyFill="1" applyBorder="1" applyAlignment="1">
      <alignment horizontal="left" vertical="top" wrapText="1"/>
    </xf>
    <xf numFmtId="0" fontId="0" fillId="2" borderId="31" xfId="0" applyFill="1" applyBorder="1" applyAlignment="1">
      <alignment horizontal="left" vertical="top" wrapText="1"/>
    </xf>
    <xf numFmtId="0" fontId="0" fillId="2" borderId="11" xfId="0" applyFill="1" applyBorder="1" applyAlignment="1">
      <alignment horizontal="center" vertical="center"/>
    </xf>
    <xf numFmtId="0" fontId="0" fillId="2" borderId="21" xfId="0" applyFill="1" applyBorder="1" applyAlignment="1">
      <alignment horizontal="center" vertical="center"/>
    </xf>
    <xf numFmtId="0" fontId="0" fillId="2" borderId="31" xfId="0" applyFill="1" applyBorder="1" applyAlignment="1">
      <alignment horizontal="center" vertical="center"/>
    </xf>
    <xf numFmtId="0" fontId="0" fillId="2" borderId="43" xfId="0" applyFill="1" applyBorder="1" applyAlignment="1">
      <alignment horizontal="center" vertical="center"/>
    </xf>
    <xf numFmtId="0" fontId="32" fillId="0" borderId="1" xfId="0" applyFont="1" applyBorder="1" applyAlignment="1">
      <alignment horizontal="left" vertical="top" wrapText="1"/>
    </xf>
    <xf numFmtId="0" fontId="0" fillId="0" borderId="14" xfId="0" applyBorder="1" applyAlignment="1">
      <alignment horizontal="center" vertical="center"/>
    </xf>
    <xf numFmtId="0" fontId="32" fillId="0" borderId="3" xfId="0" applyFont="1" applyBorder="1" applyAlignment="1">
      <alignment horizontal="left" vertical="top" wrapText="1"/>
    </xf>
    <xf numFmtId="0" fontId="32" fillId="0" borderId="17" xfId="0" applyFont="1" applyBorder="1" applyAlignment="1">
      <alignment horizontal="left" vertical="top" wrapText="1"/>
    </xf>
    <xf numFmtId="0" fontId="32" fillId="0" borderId="12" xfId="0" applyFont="1" applyBorder="1" applyAlignment="1">
      <alignment horizontal="left" vertical="top" wrapText="1"/>
    </xf>
    <xf numFmtId="0" fontId="0" fillId="0" borderId="84" xfId="0" applyBorder="1" applyAlignment="1">
      <alignment horizontal="center" vertical="center"/>
    </xf>
    <xf numFmtId="0" fontId="0" fillId="0" borderId="85" xfId="0" applyBorder="1" applyAlignment="1">
      <alignment horizontal="center" vertical="center"/>
    </xf>
    <xf numFmtId="183" fontId="24" fillId="0" borderId="0" xfId="0" applyNumberFormat="1" applyFont="1" applyAlignment="1">
      <alignment horizontal="center" vertical="center"/>
    </xf>
    <xf numFmtId="0" fontId="20" fillId="0" borderId="0" xfId="0" applyFont="1" applyAlignment="1">
      <alignment horizontal="center" vertical="center"/>
    </xf>
    <xf numFmtId="0" fontId="29" fillId="0" borderId="0" xfId="0" applyFont="1" applyAlignment="1" applyProtection="1">
      <alignment horizontal="center" vertical="center"/>
      <protection locked="0"/>
    </xf>
    <xf numFmtId="56" fontId="71" fillId="0" borderId="40" xfId="0" applyNumberFormat="1" applyFont="1" applyBorder="1" applyAlignment="1" applyProtection="1">
      <alignment horizontal="center" vertical="center"/>
      <protection locked="0"/>
    </xf>
    <xf numFmtId="56" fontId="71" fillId="0" borderId="41" xfId="0" applyNumberFormat="1" applyFont="1" applyBorder="1" applyAlignment="1" applyProtection="1">
      <alignment horizontal="center" vertical="center"/>
      <protection locked="0"/>
    </xf>
    <xf numFmtId="185" fontId="27" fillId="0" borderId="41" xfId="0" applyNumberFormat="1" applyFont="1" applyBorder="1" applyAlignment="1" applyProtection="1">
      <alignment horizontal="center" vertical="center"/>
      <protection locked="0"/>
    </xf>
    <xf numFmtId="185" fontId="27" fillId="0" borderId="42" xfId="0" applyNumberFormat="1" applyFont="1" applyBorder="1" applyAlignment="1" applyProtection="1">
      <alignment horizontal="center" vertical="center"/>
      <protection locked="0"/>
    </xf>
    <xf numFmtId="0" fontId="83" fillId="0" borderId="28" xfId="0" applyFont="1" applyBorder="1" applyAlignment="1" applyProtection="1">
      <alignment horizontal="right" vertical="center" shrinkToFit="1"/>
      <protection locked="0"/>
    </xf>
    <xf numFmtId="0" fontId="83" fillId="0" borderId="18" xfId="0" applyFont="1" applyBorder="1" applyAlignment="1" applyProtection="1">
      <alignment horizontal="right" vertical="center" shrinkToFit="1"/>
      <protection locked="0"/>
    </xf>
    <xf numFmtId="0" fontId="25" fillId="0" borderId="29" xfId="0" applyFont="1" applyBorder="1" applyAlignment="1" applyProtection="1">
      <alignment horizontal="center" vertical="center" shrinkToFit="1"/>
      <protection locked="0"/>
    </xf>
    <xf numFmtId="0" fontId="25" fillId="0" borderId="27" xfId="0" applyFont="1" applyBorder="1" applyAlignment="1" applyProtection="1">
      <alignment horizontal="center" vertical="center" shrinkToFit="1"/>
      <protection locked="0"/>
    </xf>
    <xf numFmtId="0" fontId="20" fillId="0" borderId="18" xfId="0" applyFont="1" applyBorder="1" applyAlignment="1" applyProtection="1">
      <alignment horizontal="center" vertical="center" shrinkToFit="1"/>
      <protection locked="0"/>
    </xf>
    <xf numFmtId="0" fontId="20" fillId="0" borderId="192" xfId="0" applyFont="1" applyBorder="1" applyAlignment="1" applyProtection="1">
      <alignment horizontal="center" vertical="center" shrinkToFit="1"/>
      <protection locked="0"/>
    </xf>
    <xf numFmtId="0" fontId="25" fillId="0" borderId="221" xfId="0" applyFont="1" applyBorder="1" applyAlignment="1" applyProtection="1">
      <alignment horizontal="center" vertical="center" shrinkToFit="1"/>
      <protection locked="0"/>
    </xf>
    <xf numFmtId="38" fontId="76" fillId="0" borderId="21" xfId="1" applyFont="1" applyFill="1" applyBorder="1" applyAlignment="1">
      <alignment horizontal="center" vertical="center"/>
    </xf>
    <xf numFmtId="182" fontId="41" fillId="0" borderId="0" xfId="1" applyNumberFormat="1" applyFont="1" applyBorder="1" applyAlignment="1" applyProtection="1">
      <alignment horizontal="center" vertical="center"/>
      <protection locked="0"/>
    </xf>
    <xf numFmtId="182" fontId="21" fillId="0" borderId="19" xfId="0" applyNumberFormat="1" applyFont="1" applyBorder="1" applyAlignment="1" applyProtection="1">
      <alignment horizontal="center" vertical="center"/>
      <protection locked="0"/>
    </xf>
    <xf numFmtId="0" fontId="27" fillId="0" borderId="82" xfId="0" applyFont="1" applyBorder="1" applyAlignment="1" applyProtection="1">
      <alignment horizontal="center" vertical="center"/>
      <protection locked="0"/>
    </xf>
    <xf numFmtId="0" fontId="27" fillId="0" borderId="19" xfId="0" applyFont="1" applyBorder="1" applyAlignment="1" applyProtection="1">
      <alignment horizontal="center" vertical="center"/>
      <protection locked="0"/>
    </xf>
    <xf numFmtId="0" fontId="28" fillId="0" borderId="40" xfId="0" applyFont="1" applyBorder="1" applyAlignment="1" applyProtection="1">
      <alignment horizontal="center" vertical="center"/>
      <protection locked="0"/>
    </xf>
    <xf numFmtId="0" fontId="28" fillId="0" borderId="41" xfId="0" applyFont="1" applyBorder="1" applyAlignment="1" applyProtection="1">
      <alignment horizontal="center" vertical="center"/>
      <protection locked="0"/>
    </xf>
    <xf numFmtId="0" fontId="28" fillId="0" borderId="42" xfId="0" applyFont="1" applyBorder="1" applyAlignment="1" applyProtection="1">
      <alignment horizontal="center" vertical="center"/>
      <protection locked="0"/>
    </xf>
    <xf numFmtId="0" fontId="29" fillId="0" borderId="18" xfId="0" applyFont="1" applyBorder="1" applyAlignment="1" applyProtection="1">
      <alignment horizontal="left" vertical="center" wrapText="1"/>
      <protection locked="0"/>
    </xf>
    <xf numFmtId="0" fontId="29" fillId="0" borderId="38" xfId="0" applyFont="1" applyBorder="1" applyAlignment="1" applyProtection="1">
      <alignment horizontal="left" vertical="center" wrapText="1"/>
      <protection locked="0"/>
    </xf>
    <xf numFmtId="0" fontId="29" fillId="0" borderId="207" xfId="0" applyFont="1" applyBorder="1" applyAlignment="1" applyProtection="1">
      <alignment horizontal="left" vertical="center" wrapText="1"/>
      <protection locked="0"/>
    </xf>
    <xf numFmtId="0" fontId="29" fillId="0" borderId="220" xfId="0" applyFont="1" applyBorder="1" applyAlignment="1" applyProtection="1">
      <alignment horizontal="center" vertical="top" wrapText="1"/>
      <protection locked="0"/>
    </xf>
    <xf numFmtId="0" fontId="20" fillId="0" borderId="225" xfId="0" applyFont="1" applyBorder="1" applyAlignment="1">
      <alignment horizontal="center" vertical="center" shrinkToFit="1"/>
    </xf>
    <xf numFmtId="0" fontId="20" fillId="0" borderId="226" xfId="0" applyFont="1" applyBorder="1" applyAlignment="1">
      <alignment horizontal="center" vertical="center" shrinkToFit="1"/>
    </xf>
    <xf numFmtId="0" fontId="20" fillId="0" borderId="222" xfId="0" applyFont="1" applyBorder="1" applyAlignment="1">
      <alignment horizontal="center" vertical="center" shrinkToFit="1"/>
    </xf>
    <xf numFmtId="0" fontId="29" fillId="0" borderId="116" xfId="0" applyFont="1" applyBorder="1" applyAlignment="1" applyProtection="1">
      <alignment horizontal="center" vertical="center" wrapText="1"/>
      <protection locked="0"/>
    </xf>
    <xf numFmtId="0" fontId="29" fillId="0" borderId="224" xfId="0" applyFont="1" applyBorder="1" applyAlignment="1" applyProtection="1">
      <alignment horizontal="center" vertical="center" wrapText="1"/>
      <protection locked="0"/>
    </xf>
    <xf numFmtId="38" fontId="29" fillId="0" borderId="37" xfId="1" applyFont="1" applyBorder="1" applyAlignment="1" applyProtection="1">
      <alignment horizontal="center" vertical="center"/>
      <protection locked="0"/>
    </xf>
    <xf numFmtId="38" fontId="29" fillId="0" borderId="0" xfId="1" applyFont="1" applyBorder="1" applyAlignment="1" applyProtection="1">
      <alignment horizontal="center" vertical="center"/>
      <protection locked="0"/>
    </xf>
    <xf numFmtId="182" fontId="27" fillId="0" borderId="222" xfId="0" applyNumberFormat="1" applyFont="1" applyBorder="1" applyAlignment="1">
      <alignment horizontal="center" vertical="center"/>
    </xf>
    <xf numFmtId="0" fontId="27" fillId="0" borderId="222" xfId="0" applyFont="1" applyBorder="1" applyAlignment="1">
      <alignment horizontal="center" vertical="center"/>
    </xf>
    <xf numFmtId="0" fontId="29" fillId="0" borderId="1" xfId="0" applyFont="1" applyBorder="1" applyAlignment="1" applyProtection="1">
      <alignment horizontal="center" vertical="center" wrapText="1"/>
      <protection locked="0"/>
    </xf>
    <xf numFmtId="0" fontId="29" fillId="0" borderId="2" xfId="0" applyFont="1" applyBorder="1" applyAlignment="1" applyProtection="1">
      <alignment horizontal="center" vertical="center" wrapText="1"/>
      <protection locked="0"/>
    </xf>
    <xf numFmtId="20" fontId="29" fillId="0" borderId="45" xfId="0" applyNumberFormat="1" applyFont="1" applyBorder="1" applyAlignment="1" applyProtection="1">
      <alignment horizontal="center" vertical="center" wrapText="1"/>
      <protection locked="0"/>
    </xf>
    <xf numFmtId="20" fontId="29" fillId="0" borderId="38" xfId="0" applyNumberFormat="1" applyFont="1" applyBorder="1" applyAlignment="1" applyProtection="1">
      <alignment horizontal="center" vertical="center" wrapText="1"/>
      <protection locked="0"/>
    </xf>
    <xf numFmtId="20" fontId="29" fillId="0" borderId="25" xfId="0" applyNumberFormat="1" applyFont="1" applyBorder="1" applyAlignment="1" applyProtection="1">
      <alignment horizontal="center" vertical="center" wrapText="1"/>
      <protection locked="0"/>
    </xf>
    <xf numFmtId="20" fontId="29" fillId="0" borderId="47" xfId="0" applyNumberFormat="1" applyFont="1" applyBorder="1" applyAlignment="1" applyProtection="1">
      <alignment horizontal="center" vertical="center" wrapText="1"/>
      <protection locked="0"/>
    </xf>
    <xf numFmtId="182" fontId="29" fillId="0" borderId="0" xfId="0" applyNumberFormat="1" applyFont="1" applyAlignment="1" applyProtection="1">
      <alignment horizontal="center" vertical="center" wrapText="1"/>
      <protection locked="0"/>
    </xf>
    <xf numFmtId="20" fontId="29" fillId="0" borderId="0" xfId="0" applyNumberFormat="1" applyFont="1" applyAlignment="1" applyProtection="1">
      <alignment horizontal="center" vertical="center"/>
      <protection locked="0"/>
    </xf>
    <xf numFmtId="182" fontId="41" fillId="0" borderId="0" xfId="0" applyNumberFormat="1" applyFont="1" applyAlignment="1" applyProtection="1">
      <alignment horizontal="center" vertical="center"/>
      <protection locked="0"/>
    </xf>
    <xf numFmtId="0" fontId="20" fillId="0" borderId="45" xfId="0" applyFont="1" applyBorder="1" applyAlignment="1">
      <alignment horizontal="center" vertical="center"/>
    </xf>
    <xf numFmtId="0" fontId="20" fillId="0" borderId="18" xfId="0" applyFont="1" applyBorder="1" applyAlignment="1">
      <alignment horizontal="center" vertical="center"/>
    </xf>
    <xf numFmtId="0" fontId="20" fillId="0" borderId="33" xfId="0" applyFont="1" applyBorder="1" applyAlignment="1">
      <alignment horizontal="center" vertical="center"/>
    </xf>
    <xf numFmtId="0" fontId="20" fillId="0" borderId="30" xfId="0" applyFont="1" applyBorder="1" applyAlignment="1">
      <alignment horizontal="center" vertical="center"/>
    </xf>
    <xf numFmtId="182" fontId="22" fillId="0" borderId="18" xfId="0" applyNumberFormat="1" applyFont="1" applyBorder="1" applyAlignment="1" applyProtection="1">
      <alignment horizontal="center" vertical="center"/>
      <protection locked="0"/>
    </xf>
    <xf numFmtId="0" fontId="29" fillId="0" borderId="37" xfId="0" applyFont="1" applyBorder="1" applyAlignment="1">
      <alignment horizontal="left" vertical="center"/>
    </xf>
    <xf numFmtId="0" fontId="29" fillId="0" borderId="0" xfId="0" applyFont="1" applyAlignment="1">
      <alignment horizontal="left" vertical="center"/>
    </xf>
    <xf numFmtId="0" fontId="29" fillId="0" borderId="46" xfId="0" applyFont="1" applyBorder="1" applyAlignment="1" applyProtection="1">
      <alignment horizontal="center" vertical="center"/>
      <protection locked="0"/>
    </xf>
    <xf numFmtId="38" fontId="29" fillId="0" borderId="0" xfId="0" applyNumberFormat="1" applyFont="1" applyAlignment="1" applyProtection="1">
      <alignment horizontal="center" vertical="center"/>
      <protection locked="0"/>
    </xf>
    <xf numFmtId="0" fontId="24" fillId="0" borderId="33"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66" xfId="0" applyFont="1" applyBorder="1" applyAlignment="1">
      <alignment horizontal="center" vertical="center" wrapText="1"/>
    </xf>
    <xf numFmtId="186" fontId="29" fillId="0" borderId="34" xfId="0" applyNumberFormat="1" applyFont="1" applyBorder="1" applyAlignment="1">
      <alignment horizontal="center" vertical="center" wrapText="1"/>
    </xf>
    <xf numFmtId="186" fontId="29" fillId="0" borderId="10" xfId="0" applyNumberFormat="1" applyFont="1" applyBorder="1" applyAlignment="1">
      <alignment horizontal="center" vertical="center" wrapText="1"/>
    </xf>
    <xf numFmtId="186" fontId="29" fillId="0" borderId="35" xfId="0" applyNumberFormat="1" applyFont="1" applyBorder="1" applyAlignment="1">
      <alignment horizontal="center" vertical="center" wrapText="1"/>
    </xf>
    <xf numFmtId="20" fontId="29" fillId="0" borderId="8" xfId="0" applyNumberFormat="1" applyFont="1" applyBorder="1" applyAlignment="1">
      <alignment horizontal="center" vertical="center" wrapText="1"/>
    </xf>
    <xf numFmtId="20" fontId="29" fillId="0" borderId="83" xfId="0" applyNumberFormat="1" applyFont="1" applyBorder="1" applyAlignment="1">
      <alignment horizontal="center" vertical="center" wrapText="1"/>
    </xf>
    <xf numFmtId="0" fontId="22" fillId="0" borderId="20" xfId="0" applyFont="1" applyBorder="1" applyAlignment="1">
      <alignment horizontal="center" vertical="top"/>
    </xf>
    <xf numFmtId="0" fontId="22" fillId="0" borderId="32" xfId="0" applyFont="1" applyBorder="1" applyAlignment="1">
      <alignment horizontal="center" vertical="top"/>
    </xf>
    <xf numFmtId="0" fontId="22" fillId="0" borderId="164" xfId="0" applyFont="1" applyBorder="1" applyAlignment="1">
      <alignment horizontal="center" vertical="center"/>
    </xf>
    <xf numFmtId="0" fontId="22" fillId="0" borderId="165" xfId="0" applyFont="1" applyBorder="1" applyAlignment="1">
      <alignment horizontal="center" vertical="center"/>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28" fillId="0" borderId="0" xfId="0" applyFont="1" applyAlignment="1">
      <alignment horizontal="center" vertical="center" wrapText="1"/>
    </xf>
    <xf numFmtId="0" fontId="22" fillId="0" borderId="153" xfId="0" applyFont="1" applyBorder="1" applyAlignment="1">
      <alignment horizontal="center" vertical="center" wrapText="1"/>
    </xf>
    <xf numFmtId="0" fontId="22" fillId="0" borderId="133" xfId="0" applyFont="1" applyBorder="1" applyAlignment="1">
      <alignment horizontal="center" vertical="center" wrapText="1"/>
    </xf>
    <xf numFmtId="0" fontId="22" fillId="0" borderId="65" xfId="0" applyFont="1" applyBorder="1" applyAlignment="1">
      <alignment horizontal="center" vertical="center" wrapText="1"/>
    </xf>
    <xf numFmtId="0" fontId="21" fillId="2" borderId="84" xfId="0" applyFont="1" applyFill="1" applyBorder="1" applyAlignment="1">
      <alignment horizontal="center" vertical="top" wrapText="1"/>
    </xf>
    <xf numFmtId="0" fontId="21" fillId="2" borderId="16" xfId="0" applyFont="1" applyFill="1" applyBorder="1" applyAlignment="1">
      <alignment horizontal="center" vertical="top" wrapText="1"/>
    </xf>
    <xf numFmtId="0" fontId="21" fillId="0" borderId="11" xfId="0" applyFont="1" applyBorder="1" applyAlignment="1" applyProtection="1">
      <alignment horizontal="center" vertical="center"/>
      <protection locked="0"/>
    </xf>
    <xf numFmtId="0" fontId="21" fillId="0" borderId="31" xfId="0" applyFont="1" applyBorder="1" applyAlignment="1" applyProtection="1">
      <alignment horizontal="center" vertical="center"/>
      <protection locked="0"/>
    </xf>
    <xf numFmtId="0" fontId="26" fillId="0" borderId="31" xfId="0" applyFont="1" applyBorder="1" applyAlignment="1">
      <alignment horizontal="center" wrapText="1"/>
    </xf>
    <xf numFmtId="0" fontId="26" fillId="0" borderId="36" xfId="0" applyFont="1" applyBorder="1" applyAlignment="1">
      <alignment horizontal="center" wrapText="1"/>
    </xf>
    <xf numFmtId="0" fontId="27" fillId="0" borderId="11"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43" xfId="0" applyFont="1" applyBorder="1" applyAlignment="1">
      <alignment horizontal="center" vertical="center" wrapText="1"/>
    </xf>
    <xf numFmtId="0" fontId="21" fillId="0" borderId="11" xfId="0" applyFont="1" applyBorder="1" applyAlignment="1" applyProtection="1">
      <alignment horizontal="center" vertical="center" wrapText="1"/>
      <protection locked="0"/>
    </xf>
    <xf numFmtId="0" fontId="21" fillId="0" borderId="21" xfId="0" applyFont="1" applyBorder="1" applyAlignment="1" applyProtection="1">
      <alignment horizontal="center" vertical="center" wrapText="1"/>
      <protection locked="0"/>
    </xf>
    <xf numFmtId="0" fontId="29" fillId="0" borderId="44" xfId="0" applyFont="1" applyBorder="1" applyAlignment="1" applyProtection="1">
      <alignment horizontal="center" vertical="center"/>
      <protection locked="0"/>
    </xf>
    <xf numFmtId="186" fontId="29" fillId="0" borderId="3" xfId="0" applyNumberFormat="1" applyFont="1" applyBorder="1" applyAlignment="1">
      <alignment horizontal="center" vertical="center" wrapText="1"/>
    </xf>
    <xf numFmtId="186" fontId="29" fillId="0" borderId="17" xfId="0" applyNumberFormat="1" applyFont="1" applyBorder="1" applyAlignment="1">
      <alignment horizontal="center" vertical="center" wrapText="1"/>
    </xf>
    <xf numFmtId="186" fontId="29" fillId="0" borderId="12" xfId="0" applyNumberFormat="1" applyFont="1" applyBorder="1" applyAlignment="1">
      <alignment horizontal="center" vertical="center" wrapText="1"/>
    </xf>
    <xf numFmtId="0" fontId="27" fillId="0" borderId="3"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4"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85" xfId="0" applyFont="1" applyBorder="1" applyAlignment="1">
      <alignment horizontal="center" vertical="center" wrapText="1"/>
    </xf>
    <xf numFmtId="0" fontId="21" fillId="0" borderId="31" xfId="0" applyFont="1" applyBorder="1" applyAlignment="1" applyProtection="1">
      <alignment horizontal="center" vertical="center" wrapText="1"/>
      <protection locked="0"/>
    </xf>
    <xf numFmtId="0" fontId="29" fillId="0" borderId="11" xfId="0" applyFont="1" applyBorder="1" applyAlignment="1" applyProtection="1">
      <alignment horizontal="center" vertical="center" wrapText="1"/>
      <protection locked="0"/>
    </xf>
    <xf numFmtId="0" fontId="29" fillId="0" borderId="31" xfId="0" applyFont="1" applyBorder="1" applyAlignment="1" applyProtection="1">
      <alignment horizontal="center" vertical="center" wrapText="1"/>
      <protection locked="0"/>
    </xf>
    <xf numFmtId="0" fontId="20" fillId="0" borderId="8" xfId="0" applyFont="1" applyBorder="1" applyAlignment="1" applyProtection="1">
      <alignment horizontal="center" vertical="center"/>
      <protection locked="0"/>
    </xf>
    <xf numFmtId="0" fontId="20" fillId="0" borderId="83" xfId="0" applyFont="1" applyBorder="1" applyAlignment="1" applyProtection="1">
      <alignment horizontal="center" vertical="center"/>
      <protection locked="0"/>
    </xf>
    <xf numFmtId="20" fontId="29" fillId="0" borderId="3" xfId="0" applyNumberFormat="1" applyFont="1" applyBorder="1" applyAlignment="1">
      <alignment horizontal="right" vertical="center"/>
    </xf>
    <xf numFmtId="20" fontId="29" fillId="0" borderId="17" xfId="0" applyNumberFormat="1" applyFont="1" applyBorder="1" applyAlignment="1">
      <alignment horizontal="right" vertical="center"/>
    </xf>
    <xf numFmtId="20" fontId="29" fillId="0" borderId="12" xfId="0" applyNumberFormat="1" applyFont="1" applyBorder="1" applyAlignment="1">
      <alignment horizontal="right" vertical="center"/>
    </xf>
    <xf numFmtId="20" fontId="38" fillId="0" borderId="17" xfId="3" applyNumberFormat="1" applyFill="1" applyBorder="1" applyAlignment="1" applyProtection="1">
      <alignment horizontal="center" vertical="center" shrinkToFit="1"/>
      <protection locked="0"/>
    </xf>
    <xf numFmtId="20" fontId="38" fillId="0" borderId="4" xfId="3" applyNumberFormat="1" applyFill="1" applyBorder="1" applyAlignment="1" applyProtection="1">
      <alignment horizontal="center" vertical="center" shrinkToFit="1"/>
      <protection locked="0"/>
    </xf>
    <xf numFmtId="0" fontId="29" fillId="0" borderId="3" xfId="0" applyFont="1" applyBorder="1" applyAlignment="1">
      <alignment horizontal="right" vertical="center"/>
    </xf>
    <xf numFmtId="0" fontId="29" fillId="0" borderId="17" xfId="0" applyFont="1" applyBorder="1" applyAlignment="1">
      <alignment horizontal="right" vertical="center"/>
    </xf>
    <xf numFmtId="177" fontId="29" fillId="0" borderId="1" xfId="0" applyNumberFormat="1" applyFont="1" applyBorder="1" applyAlignment="1">
      <alignment horizontal="left" vertical="center"/>
    </xf>
    <xf numFmtId="184" fontId="27" fillId="0" borderId="19" xfId="0" applyNumberFormat="1" applyFont="1" applyBorder="1" applyAlignment="1">
      <alignment horizontal="center" vertical="center" wrapText="1"/>
    </xf>
    <xf numFmtId="20" fontId="29" fillId="0" borderId="1" xfId="0" applyNumberFormat="1" applyFont="1" applyBorder="1" applyAlignment="1" applyProtection="1">
      <alignment horizontal="center" vertical="center"/>
      <protection locked="0"/>
    </xf>
    <xf numFmtId="20" fontId="29" fillId="0" borderId="2" xfId="0" applyNumberFormat="1" applyFont="1" applyBorder="1" applyAlignment="1" applyProtection="1">
      <alignment horizontal="center" vertical="center"/>
      <protection locked="0"/>
    </xf>
    <xf numFmtId="0" fontId="27" fillId="0" borderId="1" xfId="0" applyFont="1" applyBorder="1" applyAlignment="1" applyProtection="1">
      <alignment horizontal="center" vertical="center" wrapText="1"/>
      <protection locked="0"/>
    </xf>
    <xf numFmtId="0" fontId="27" fillId="0" borderId="2" xfId="0" applyFont="1" applyBorder="1" applyAlignment="1" applyProtection="1">
      <alignment horizontal="center" vertical="center" wrapText="1"/>
      <protection locked="0"/>
    </xf>
    <xf numFmtId="0" fontId="27" fillId="0" borderId="8" xfId="0" applyFont="1" applyBorder="1" applyAlignment="1" applyProtection="1">
      <alignment horizontal="center" vertical="center" wrapText="1"/>
      <protection locked="0"/>
    </xf>
    <xf numFmtId="0" fontId="27" fillId="0" borderId="83" xfId="0" applyFont="1" applyBorder="1" applyAlignment="1" applyProtection="1">
      <alignment horizontal="center" vertical="center" wrapText="1"/>
      <protection locked="0"/>
    </xf>
    <xf numFmtId="0" fontId="20" fillId="0" borderId="5" xfId="0" applyFont="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182" fontId="20" fillId="0" borderId="0" xfId="0" applyNumberFormat="1" applyFont="1" applyAlignment="1">
      <alignment horizontal="center" vertical="center"/>
    </xf>
    <xf numFmtId="0" fontId="36" fillId="0" borderId="0" xfId="0" applyFont="1" applyAlignment="1">
      <alignment horizontal="center" vertical="center"/>
    </xf>
    <xf numFmtId="0" fontId="69" fillId="0" borderId="0" xfId="0" applyFont="1" applyAlignment="1">
      <alignment horizontal="center" vertical="center"/>
    </xf>
    <xf numFmtId="0" fontId="21" fillId="0" borderId="3" xfId="0" applyFont="1" applyBorder="1" applyAlignment="1" applyProtection="1">
      <alignment horizontal="center" vertical="center" wrapText="1"/>
      <protection locked="0"/>
    </xf>
    <xf numFmtId="0" fontId="21" fillId="0" borderId="17" xfId="0" applyFont="1" applyBorder="1" applyAlignment="1" applyProtection="1">
      <alignment horizontal="center" vertical="center" wrapText="1"/>
      <protection locked="0"/>
    </xf>
    <xf numFmtId="0" fontId="21" fillId="0" borderId="57" xfId="0" applyFont="1" applyBorder="1" applyAlignment="1" applyProtection="1">
      <alignment horizontal="center" vertical="center" wrapText="1"/>
      <protection locked="0"/>
    </xf>
    <xf numFmtId="0" fontId="22" fillId="0" borderId="101" xfId="0" applyFont="1" applyBorder="1" applyAlignment="1" applyProtection="1">
      <alignment horizontal="center" vertical="center" wrapText="1"/>
      <protection locked="0"/>
    </xf>
    <xf numFmtId="0" fontId="22" fillId="0" borderId="104" xfId="0" applyFont="1" applyBorder="1" applyAlignment="1" applyProtection="1">
      <alignment horizontal="center" vertical="center" wrapText="1"/>
      <protection locked="0"/>
    </xf>
    <xf numFmtId="0" fontId="22" fillId="0" borderId="105" xfId="0" applyFont="1" applyBorder="1" applyAlignment="1" applyProtection="1">
      <alignment horizontal="center" vertical="center" wrapText="1"/>
      <protection locked="0"/>
    </xf>
    <xf numFmtId="20" fontId="38" fillId="3" borderId="17" xfId="3" applyNumberFormat="1" applyBorder="1" applyAlignment="1" applyProtection="1">
      <alignment horizontal="center" vertical="center" shrinkToFit="1"/>
      <protection locked="0"/>
    </xf>
    <xf numFmtId="20" fontId="38" fillId="3" borderId="4" xfId="3" applyNumberFormat="1" applyBorder="1" applyAlignment="1" applyProtection="1">
      <alignment horizontal="center" vertical="center" shrinkToFit="1"/>
      <protection locked="0"/>
    </xf>
    <xf numFmtId="0" fontId="29" fillId="0" borderId="37" xfId="0" applyFont="1" applyBorder="1" applyAlignment="1">
      <alignment horizontal="center" vertical="center"/>
    </xf>
    <xf numFmtId="0" fontId="20" fillId="0" borderId="227" xfId="0" applyFont="1" applyBorder="1" applyAlignment="1">
      <alignment horizontal="center" vertical="center" shrinkToFit="1"/>
    </xf>
    <xf numFmtId="0" fontId="20" fillId="0" borderId="157" xfId="0" applyFont="1" applyBorder="1" applyAlignment="1">
      <alignment horizontal="center" vertical="center" shrinkToFit="1"/>
    </xf>
    <xf numFmtId="0" fontId="20" fillId="0" borderId="228" xfId="0" applyFont="1" applyBorder="1" applyAlignment="1">
      <alignment horizontal="center" vertical="center" shrinkToFit="1"/>
    </xf>
    <xf numFmtId="0" fontId="20" fillId="0" borderId="229" xfId="0" applyFont="1" applyBorder="1" applyAlignment="1">
      <alignment horizontal="center" vertical="center" shrinkToFit="1"/>
    </xf>
    <xf numFmtId="0" fontId="20" fillId="0" borderId="116" xfId="0" applyFont="1" applyBorder="1" applyAlignment="1">
      <alignment horizontal="center" vertical="center" shrinkToFit="1"/>
    </xf>
    <xf numFmtId="0" fontId="20" fillId="0" borderId="224" xfId="0" applyFont="1" applyBorder="1" applyAlignment="1">
      <alignment horizontal="center" vertical="center" shrinkToFit="1"/>
    </xf>
    <xf numFmtId="0" fontId="28" fillId="0" borderId="28" xfId="0" applyFont="1" applyBorder="1" applyAlignment="1" applyProtection="1">
      <alignment horizontal="center" vertical="center"/>
      <protection locked="0"/>
    </xf>
    <xf numFmtId="0" fontId="28" fillId="0" borderId="18" xfId="0" applyFont="1" applyBorder="1" applyAlignment="1" applyProtection="1">
      <alignment horizontal="center" vertical="center"/>
      <protection locked="0"/>
    </xf>
    <xf numFmtId="0" fontId="28" fillId="0" borderId="192" xfId="0" applyFont="1" applyBorder="1" applyAlignment="1" applyProtection="1">
      <alignment horizontal="center" vertical="center"/>
      <protection locked="0"/>
    </xf>
    <xf numFmtId="0" fontId="28" fillId="0" borderId="29" xfId="0" applyFont="1" applyBorder="1" applyAlignment="1" applyProtection="1">
      <alignment horizontal="center" vertical="center"/>
      <protection locked="0"/>
    </xf>
    <xf numFmtId="0" fontId="28" fillId="0" borderId="27" xfId="0" applyFont="1" applyBorder="1" applyAlignment="1" applyProtection="1">
      <alignment horizontal="center" vertical="center"/>
      <protection locked="0"/>
    </xf>
    <xf numFmtId="0" fontId="28" fillId="0" borderId="221" xfId="0" applyFont="1" applyBorder="1" applyAlignment="1" applyProtection="1">
      <alignment horizontal="center" vertical="center"/>
      <protection locked="0"/>
    </xf>
    <xf numFmtId="0" fontId="29" fillId="0" borderId="0" xfId="0" applyFont="1" applyAlignment="1" applyProtection="1">
      <alignment horizontal="left" vertical="center" wrapText="1"/>
      <protection locked="0"/>
    </xf>
    <xf numFmtId="0" fontId="29" fillId="0" borderId="46" xfId="0" applyFont="1" applyBorder="1" applyAlignment="1" applyProtection="1">
      <alignment horizontal="left" vertical="center" wrapText="1"/>
      <protection locked="0"/>
    </xf>
    <xf numFmtId="0" fontId="29" fillId="0" borderId="27" xfId="0" applyFont="1" applyBorder="1" applyAlignment="1" applyProtection="1">
      <alignment horizontal="left" vertical="center" wrapText="1"/>
      <protection locked="0"/>
    </xf>
    <xf numFmtId="0" fontId="29" fillId="0" borderId="39" xfId="0" applyFont="1" applyBorder="1" applyAlignment="1" applyProtection="1">
      <alignment horizontal="left" vertical="center" wrapText="1"/>
      <protection locked="0"/>
    </xf>
    <xf numFmtId="0" fontId="84" fillId="0" borderId="1" xfId="0" applyFont="1" applyBorder="1" applyAlignment="1">
      <alignment horizontal="left" vertical="center"/>
    </xf>
    <xf numFmtId="0" fontId="84" fillId="0" borderId="3" xfId="0" applyFont="1" applyBorder="1" applyAlignment="1">
      <alignment horizontal="left" vertical="center"/>
    </xf>
    <xf numFmtId="0" fontId="84" fillId="0" borderId="12" xfId="0" applyFont="1" applyBorder="1" applyAlignment="1">
      <alignment horizontal="left" vertical="center"/>
    </xf>
    <xf numFmtId="0" fontId="86" fillId="0" borderId="1" xfId="0" applyFont="1" applyBorder="1" applyAlignment="1">
      <alignment horizontal="left" vertical="center"/>
    </xf>
    <xf numFmtId="0" fontId="84" fillId="0" borderId="11" xfId="0" applyFont="1" applyBorder="1" applyAlignment="1">
      <alignment horizontal="left" vertical="center"/>
    </xf>
    <xf numFmtId="0" fontId="84" fillId="0" borderId="31" xfId="0" applyFont="1" applyBorder="1" applyAlignment="1">
      <alignment horizontal="left" vertical="center"/>
    </xf>
    <xf numFmtId="0" fontId="84" fillId="0" borderId="25" xfId="0" applyFont="1" applyBorder="1" applyAlignment="1">
      <alignment horizontal="left" vertical="center"/>
    </xf>
    <xf numFmtId="0" fontId="84" fillId="0" borderId="30" xfId="0" applyFont="1" applyBorder="1" applyAlignment="1">
      <alignment horizontal="left" vertical="center"/>
    </xf>
    <xf numFmtId="0" fontId="0" fillId="0" borderId="9" xfId="0" applyBorder="1" applyAlignment="1">
      <alignment horizontal="center" vertical="center" textRotation="255"/>
    </xf>
    <xf numFmtId="0" fontId="0" fillId="0" borderId="32" xfId="0" applyBorder="1" applyAlignment="1">
      <alignment horizontal="center" vertical="center" textRotation="255"/>
    </xf>
    <xf numFmtId="0" fontId="0" fillId="0" borderId="7" xfId="0" applyBorder="1" applyAlignment="1">
      <alignment horizontal="center" vertical="center" textRotation="255"/>
    </xf>
    <xf numFmtId="184" fontId="87" fillId="0" borderId="0" xfId="0" applyNumberFormat="1" applyFont="1" applyAlignment="1">
      <alignment horizontal="center" vertical="center"/>
    </xf>
    <xf numFmtId="184" fontId="87" fillId="0" borderId="19" xfId="0" applyNumberFormat="1" applyFont="1" applyBorder="1" applyAlignment="1">
      <alignment horizontal="center" vertical="center"/>
    </xf>
    <xf numFmtId="0" fontId="88" fillId="0" borderId="0" xfId="0" applyFont="1" applyAlignment="1">
      <alignment horizontal="center" vertical="center"/>
    </xf>
    <xf numFmtId="0" fontId="89" fillId="0" borderId="0" xfId="0" applyFont="1" applyAlignment="1">
      <alignment horizontal="center" vertical="center"/>
    </xf>
    <xf numFmtId="0" fontId="0" fillId="0" borderId="32" xfId="0" applyBorder="1" applyAlignment="1">
      <alignment horizontal="center"/>
    </xf>
    <xf numFmtId="0" fontId="0" fillId="0" borderId="7" xfId="0" applyBorder="1" applyAlignment="1">
      <alignment horizontal="center"/>
    </xf>
    <xf numFmtId="0" fontId="5" fillId="0" borderId="0" xfId="0" applyFont="1" applyAlignment="1">
      <alignment horizontal="center" vertical="center"/>
    </xf>
    <xf numFmtId="0" fontId="0" fillId="0" borderId="0" xfId="0" applyAlignment="1">
      <alignment horizontal="left"/>
    </xf>
    <xf numFmtId="0" fontId="0" fillId="0" borderId="19" xfId="0" applyBorder="1" applyAlignment="1">
      <alignment horizontal="left"/>
    </xf>
    <xf numFmtId="0" fontId="47" fillId="10" borderId="0" xfId="0" applyFont="1" applyFill="1" applyAlignment="1">
      <alignment horizontal="center" vertical="center"/>
    </xf>
    <xf numFmtId="0" fontId="44" fillId="0" borderId="0" xfId="0" applyFont="1" applyAlignment="1">
      <alignment horizontal="center" vertical="center"/>
    </xf>
    <xf numFmtId="0" fontId="0" fillId="0" borderId="0" xfId="0" applyAlignment="1">
      <alignment horizontal="center"/>
    </xf>
    <xf numFmtId="181" fontId="0" fillId="0" borderId="0" xfId="0" applyNumberFormat="1" applyAlignment="1">
      <alignment horizontal="center"/>
    </xf>
    <xf numFmtId="181" fontId="46" fillId="0" borderId="0" xfId="0" applyNumberFormat="1" applyFont="1" applyAlignment="1">
      <alignment horizontal="center"/>
    </xf>
    <xf numFmtId="14" fontId="0" fillId="0" borderId="0" xfId="0" applyNumberFormat="1" applyAlignment="1">
      <alignment horizontal="center"/>
    </xf>
    <xf numFmtId="0" fontId="13" fillId="0" borderId="0" xfId="0" applyFont="1" applyAlignment="1">
      <alignment horizontal="center"/>
    </xf>
    <xf numFmtId="0" fontId="0" fillId="0" borderId="19" xfId="0" applyBorder="1" applyAlignment="1">
      <alignment horizontal="center"/>
    </xf>
    <xf numFmtId="0" fontId="52" fillId="0" borderId="0" xfId="0" applyFont="1" applyAlignment="1">
      <alignment horizontal="center"/>
    </xf>
    <xf numFmtId="0" fontId="46" fillId="0" borderId="0" xfId="0" applyFont="1" applyAlignment="1">
      <alignment horizontal="center"/>
    </xf>
    <xf numFmtId="0" fontId="54" fillId="0" borderId="0" xfId="0" applyFont="1" applyAlignment="1">
      <alignment horizontal="center"/>
    </xf>
    <xf numFmtId="0" fontId="55" fillId="11" borderId="40" xfId="0" applyFont="1" applyFill="1" applyBorder="1" applyAlignment="1">
      <alignment horizontal="center" vertical="center"/>
    </xf>
    <xf numFmtId="0" fontId="55" fillId="11" borderId="41" xfId="0" applyFont="1" applyFill="1" applyBorder="1" applyAlignment="1">
      <alignment horizontal="center" vertical="center"/>
    </xf>
    <xf numFmtId="0" fontId="55" fillId="11" borderId="117" xfId="0" applyFont="1" applyFill="1" applyBorder="1" applyAlignment="1">
      <alignment horizontal="center" vertical="center"/>
    </xf>
    <xf numFmtId="0" fontId="55" fillId="11" borderId="118" xfId="0" applyFont="1" applyFill="1" applyBorder="1" applyAlignment="1">
      <alignment horizontal="center" vertical="center"/>
    </xf>
    <xf numFmtId="0" fontId="55" fillId="11" borderId="119" xfId="0" applyFont="1" applyFill="1" applyBorder="1" applyAlignment="1">
      <alignment horizontal="center" vertical="center"/>
    </xf>
    <xf numFmtId="0" fontId="48" fillId="0" borderId="0" xfId="0" applyFont="1" applyAlignment="1">
      <alignment horizontal="center" vertical="center"/>
    </xf>
    <xf numFmtId="0" fontId="48" fillId="0" borderId="116" xfId="0" applyFont="1" applyBorder="1" applyAlignment="1">
      <alignment horizontal="center" vertical="center"/>
    </xf>
    <xf numFmtId="0" fontId="51" fillId="0" borderId="0" xfId="0" applyFont="1" applyAlignment="1">
      <alignment horizontal="center"/>
    </xf>
    <xf numFmtId="0" fontId="13" fillId="0" borderId="45" xfId="0" applyFont="1" applyBorder="1" applyAlignment="1">
      <alignment vertical="center" wrapText="1"/>
    </xf>
    <xf numFmtId="0" fontId="0" fillId="0" borderId="38" xfId="0" applyBorder="1">
      <alignment vertical="center"/>
    </xf>
    <xf numFmtId="0" fontId="0" fillId="0" borderId="25" xfId="0" applyBorder="1">
      <alignment vertical="center"/>
    </xf>
    <xf numFmtId="0" fontId="0" fillId="0" borderId="47" xfId="0" applyBorder="1">
      <alignment vertical="center"/>
    </xf>
    <xf numFmtId="0" fontId="0" fillId="0" borderId="123" xfId="0" applyBorder="1">
      <alignment vertical="center"/>
    </xf>
    <xf numFmtId="0" fontId="0" fillId="0" borderId="124" xfId="0" applyBorder="1">
      <alignment vertical="center"/>
    </xf>
    <xf numFmtId="0" fontId="0" fillId="0" borderId="125" xfId="0" applyBorder="1">
      <alignment vertical="center"/>
    </xf>
    <xf numFmtId="0" fontId="13" fillId="0" borderId="126" xfId="0" applyFont="1" applyBorder="1" applyAlignment="1">
      <alignment horizontal="left" vertical="center"/>
    </xf>
    <xf numFmtId="0" fontId="0" fillId="0" borderId="77" xfId="0" applyBorder="1" applyAlignment="1">
      <alignment horizontal="left" vertical="center"/>
    </xf>
    <xf numFmtId="0" fontId="0" fillId="0" borderId="127" xfId="0" applyBorder="1" applyAlignment="1">
      <alignment horizontal="left" vertical="center"/>
    </xf>
    <xf numFmtId="38" fontId="0" fillId="0" borderId="9" xfId="1" applyFont="1" applyBorder="1" applyAlignment="1">
      <alignment vertical="center"/>
    </xf>
    <xf numFmtId="38" fontId="0" fillId="0" borderId="7" xfId="1" applyFont="1" applyBorder="1" applyAlignment="1">
      <alignment vertical="center"/>
    </xf>
    <xf numFmtId="9" fontId="0" fillId="0" borderId="9" xfId="1" applyNumberFormat="1" applyFont="1" applyBorder="1" applyAlignment="1">
      <alignment vertical="center"/>
    </xf>
    <xf numFmtId="9" fontId="0" fillId="0" borderId="7" xfId="1" applyNumberFormat="1" applyFont="1" applyBorder="1" applyAlignment="1">
      <alignment vertical="center"/>
    </xf>
    <xf numFmtId="6" fontId="0" fillId="0" borderId="9" xfId="1" applyNumberFormat="1" applyFont="1" applyBorder="1" applyAlignment="1">
      <alignment vertical="center"/>
    </xf>
    <xf numFmtId="6" fontId="0" fillId="0" borderId="7" xfId="1" applyNumberFormat="1" applyFont="1" applyBorder="1" applyAlignment="1">
      <alignment vertical="center"/>
    </xf>
    <xf numFmtId="9" fontId="13" fillId="0" borderId="11" xfId="0" applyNumberFormat="1" applyFont="1" applyBorder="1" applyAlignment="1">
      <alignment horizontal="left" vertical="center" wrapText="1"/>
    </xf>
    <xf numFmtId="0" fontId="0" fillId="0" borderId="43" xfId="0" applyBorder="1" applyAlignment="1">
      <alignment horizontal="left" vertical="center"/>
    </xf>
    <xf numFmtId="0" fontId="0" fillId="0" borderId="47" xfId="0" applyBorder="1" applyAlignment="1">
      <alignment horizontal="left" vertical="center"/>
    </xf>
    <xf numFmtId="0" fontId="13" fillId="0" borderId="120" xfId="0" applyFont="1" applyBorder="1" applyAlignment="1">
      <alignment horizontal="left" vertical="center"/>
    </xf>
    <xf numFmtId="0" fontId="0" fillId="0" borderId="121" xfId="0" applyBorder="1" applyAlignment="1">
      <alignment horizontal="left" vertical="center"/>
    </xf>
    <xf numFmtId="0" fontId="0" fillId="0" borderId="122" xfId="0" applyBorder="1" applyAlignment="1">
      <alignment horizontal="left" vertical="center"/>
    </xf>
    <xf numFmtId="38" fontId="0" fillId="0" borderId="80" xfId="1" applyFont="1" applyBorder="1" applyAlignment="1">
      <alignment vertical="center"/>
    </xf>
    <xf numFmtId="6" fontId="0" fillId="0" borderId="80" xfId="1" applyNumberFormat="1" applyFont="1" applyBorder="1" applyAlignment="1">
      <alignment vertical="center"/>
    </xf>
    <xf numFmtId="6" fontId="0" fillId="0" borderId="32" xfId="1" applyNumberFormat="1" applyFont="1" applyBorder="1" applyAlignment="1">
      <alignment vertical="center"/>
    </xf>
    <xf numFmtId="0" fontId="0" fillId="0" borderId="126" xfId="0" applyBorder="1" applyAlignment="1">
      <alignment horizontal="left" vertical="center"/>
    </xf>
    <xf numFmtId="0" fontId="0" fillId="0" borderId="11" xfId="0" applyBorder="1" applyAlignment="1">
      <alignment vertical="center" wrapText="1"/>
    </xf>
    <xf numFmtId="0" fontId="0" fillId="0" borderId="43" xfId="0" applyBorder="1">
      <alignment vertical="center"/>
    </xf>
    <xf numFmtId="9" fontId="0" fillId="0" borderId="11" xfId="0" applyNumberFormat="1" applyBorder="1" applyAlignment="1">
      <alignment horizontal="left" vertical="center" wrapText="1"/>
    </xf>
    <xf numFmtId="38" fontId="0" fillId="0" borderId="9" xfId="1" applyFont="1" applyBorder="1" applyAlignment="1">
      <alignment horizontal="center" vertical="center"/>
    </xf>
    <xf numFmtId="38" fontId="0" fillId="0" borderId="7" xfId="1" applyFont="1" applyBorder="1" applyAlignment="1">
      <alignment horizontal="center" vertical="center"/>
    </xf>
    <xf numFmtId="0" fontId="0" fillId="0" borderId="123" xfId="0" applyBorder="1" applyAlignment="1">
      <alignment horizontal="center" vertical="center"/>
    </xf>
    <xf numFmtId="0" fontId="0" fillId="0" borderId="124" xfId="0" applyBorder="1" applyAlignment="1">
      <alignment horizontal="center" vertical="center"/>
    </xf>
    <xf numFmtId="0" fontId="0" fillId="0" borderId="125" xfId="0" applyBorder="1" applyAlignment="1">
      <alignment horizontal="center" vertical="center"/>
    </xf>
    <xf numFmtId="0" fontId="0" fillId="0" borderId="126" xfId="0" applyBorder="1" applyAlignment="1">
      <alignment horizontal="center" vertical="center"/>
    </xf>
    <xf numFmtId="0" fontId="0" fillId="0" borderId="77" xfId="0" applyBorder="1" applyAlignment="1">
      <alignment horizontal="center" vertical="center"/>
    </xf>
    <xf numFmtId="0" fontId="0" fillId="0" borderId="127" xfId="0" applyBorder="1" applyAlignment="1">
      <alignment horizontal="center" vertical="center"/>
    </xf>
    <xf numFmtId="0" fontId="55" fillId="11" borderId="28" xfId="0" applyFont="1" applyFill="1" applyBorder="1" applyAlignment="1">
      <alignment horizontal="center" vertical="center"/>
    </xf>
    <xf numFmtId="0" fontId="55" fillId="11" borderId="33" xfId="0" applyFont="1" applyFill="1" applyBorder="1" applyAlignment="1">
      <alignment horizontal="center" vertical="center"/>
    </xf>
    <xf numFmtId="0" fontId="55" fillId="11" borderId="29" xfId="0" applyFont="1" applyFill="1" applyBorder="1" applyAlignment="1">
      <alignment horizontal="center" vertical="center"/>
    </xf>
    <xf numFmtId="0" fontId="55" fillId="11" borderId="36" xfId="0" applyFont="1" applyFill="1" applyBorder="1" applyAlignment="1">
      <alignment horizontal="center" vertical="center"/>
    </xf>
    <xf numFmtId="182" fontId="56" fillId="0" borderId="45" xfId="0" applyNumberFormat="1" applyFont="1" applyBorder="1" applyAlignment="1">
      <alignment horizontal="right"/>
    </xf>
    <xf numFmtId="182" fontId="56" fillId="0" borderId="38" xfId="0" applyNumberFormat="1" applyFont="1" applyBorder="1" applyAlignment="1">
      <alignment horizontal="right"/>
    </xf>
    <xf numFmtId="182" fontId="56" fillId="0" borderId="26" xfId="0" applyNumberFormat="1" applyFont="1" applyBorder="1" applyAlignment="1">
      <alignment horizontal="right"/>
    </xf>
    <xf numFmtId="182" fontId="56" fillId="0" borderId="39" xfId="0" applyNumberFormat="1" applyFont="1" applyBorder="1" applyAlignment="1">
      <alignment horizontal="right"/>
    </xf>
    <xf numFmtId="38" fontId="0" fillId="0" borderId="91" xfId="1" applyFont="1" applyBorder="1" applyAlignment="1">
      <alignment vertical="center"/>
    </xf>
    <xf numFmtId="0" fontId="0" fillId="0" borderId="11" xfId="0" applyBorder="1">
      <alignment vertical="center"/>
    </xf>
    <xf numFmtId="0" fontId="0" fillId="0" borderId="26" xfId="0" applyBorder="1">
      <alignment vertical="center"/>
    </xf>
    <xf numFmtId="0" fontId="0" fillId="0" borderId="39" xfId="0" applyBorder="1">
      <alignment vertical="center"/>
    </xf>
    <xf numFmtId="0" fontId="0" fillId="0" borderId="128" xfId="0" applyBorder="1">
      <alignment vertical="center"/>
    </xf>
    <xf numFmtId="0" fontId="0" fillId="0" borderId="129" xfId="0" applyBorder="1">
      <alignment vertical="center"/>
    </xf>
    <xf numFmtId="0" fontId="0" fillId="0" borderId="130" xfId="0" applyBorder="1">
      <alignment vertical="center"/>
    </xf>
  </cellXfs>
  <cellStyles count="7">
    <cellStyle name="どちらでもない" xfId="6" builtinId="28"/>
    <cellStyle name="ハイパーリンク" xfId="4" builtinId="8"/>
    <cellStyle name="悪い" xfId="5" builtinId="27"/>
    <cellStyle name="桁区切り" xfId="1" builtinId="6"/>
    <cellStyle name="標準" xfId="0" builtinId="0"/>
    <cellStyle name="標準 2" xfId="2" xr:uid="{00000000-0005-0000-0000-000005000000}"/>
    <cellStyle name="良い" xfId="3" builtinId="26"/>
  </cellStyles>
  <dxfs count="17">
    <dxf>
      <font>
        <condense val="0"/>
        <extend val="0"/>
        <color rgb="FF9C0006"/>
      </font>
    </dxf>
    <dxf>
      <font>
        <condense val="0"/>
        <extend val="0"/>
        <color rgb="FF9C0006"/>
      </font>
    </dxf>
    <dxf>
      <font>
        <condense val="0"/>
        <extend val="0"/>
        <color rgb="FF9C0006"/>
      </font>
      <fill>
        <patternFill>
          <bgColor rgb="FFFFC7CE"/>
        </patternFill>
      </fill>
    </dxf>
    <dxf>
      <font>
        <color rgb="FF00B050"/>
      </font>
      <fill>
        <patternFill patternType="none">
          <bgColor auto="1"/>
        </patternFill>
      </fill>
    </dxf>
    <dxf>
      <font>
        <condense val="0"/>
        <extend val="0"/>
        <color rgb="FF9C0006"/>
      </font>
    </dxf>
    <dxf>
      <font>
        <condense val="0"/>
        <extend val="0"/>
        <color rgb="FF9C0006"/>
      </font>
      <fill>
        <patternFill>
          <bgColor rgb="FFFFC7CE"/>
        </patternFill>
      </fill>
    </dxf>
    <dxf>
      <font>
        <color rgb="FF00B050"/>
      </font>
      <fill>
        <patternFill patternType="none">
          <bgColor auto="1"/>
        </patternFill>
      </fill>
    </dxf>
    <dxf>
      <font>
        <condense val="0"/>
        <extend val="0"/>
        <color rgb="FF9C0006"/>
      </font>
    </dxf>
    <dxf>
      <font>
        <condense val="0"/>
        <extend val="0"/>
        <color rgb="FF9C0006"/>
      </font>
    </dxf>
    <dxf>
      <font>
        <condense val="0"/>
        <extend val="0"/>
        <color rgb="FF9C0006"/>
      </font>
      <fill>
        <patternFill>
          <bgColor rgb="FFFFC7CE"/>
        </patternFill>
      </fill>
    </dxf>
    <dxf>
      <font>
        <condense val="0"/>
        <extend val="0"/>
        <color rgb="FF9C0006"/>
      </font>
    </dxf>
    <dxf>
      <font>
        <condense val="0"/>
        <extend val="0"/>
        <color rgb="FF9C0006"/>
      </font>
    </dxf>
    <dxf>
      <font>
        <condense val="0"/>
        <extend val="0"/>
        <color rgb="FF9C0006"/>
      </font>
      <fill>
        <patternFill>
          <bgColor rgb="FFFFC7CE"/>
        </patternFill>
      </fill>
    </dxf>
    <dxf>
      <font>
        <condense val="0"/>
        <extend val="0"/>
        <color rgb="FF9C0006"/>
      </font>
    </dxf>
    <dxf>
      <font>
        <condense val="0"/>
        <extend val="0"/>
        <color rgb="FF9C0006"/>
      </font>
    </dxf>
    <dxf>
      <font>
        <condense val="0"/>
        <extend val="0"/>
        <color rgb="FF9C0006"/>
      </font>
      <fill>
        <patternFill>
          <bgColor rgb="FFFFC7CE"/>
        </patternFill>
      </fill>
    </dxf>
    <dxf>
      <font>
        <color rgb="FF00B050"/>
      </font>
      <fill>
        <patternFill patternType="none">
          <bgColor auto="1"/>
        </patternFill>
      </fill>
    </dxf>
  </dxfs>
  <tableStyles count="0" defaultTableStyle="TableStyleMedium9" defaultPivotStyle="PivotStyleLight16"/>
  <colors>
    <mruColors>
      <color rgb="FFDCE6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jpe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4.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85</xdr:col>
      <xdr:colOff>77935</xdr:colOff>
      <xdr:row>57</xdr:row>
      <xdr:rowOff>95250</xdr:rowOff>
    </xdr:from>
    <xdr:to>
      <xdr:col>89</xdr:col>
      <xdr:colOff>27713</xdr:colOff>
      <xdr:row>59</xdr:row>
      <xdr:rowOff>38823</xdr:rowOff>
    </xdr:to>
    <xdr:pic>
      <xdr:nvPicPr>
        <xdr:cNvPr id="64" name="図 63" descr="探索イラスト／無料イラストなら「イラストAC」">
          <a:extLst>
            <a:ext uri="{FF2B5EF4-FFF2-40B4-BE49-F238E27FC236}">
              <a16:creationId xmlns:a16="http://schemas.microsoft.com/office/drawing/2014/main" id="{7C231948-BF08-3619-BE3F-E17EBC66DED1}"/>
            </a:ext>
          </a:extLst>
        </xdr:cNvPr>
        <xdr:cNvPicPr>
          <a:picLocks noChangeAspect="1" noChangeArrowheads="1"/>
        </xdr:cNvPicPr>
      </xdr:nvPicPr>
      <xdr:blipFill>
        <a:blip xmlns:r="http://schemas.openxmlformats.org/officeDocument/2006/relationships" r:embed="rId1" cstate="print">
          <a:clrChange>
            <a:clrFrom>
              <a:srgbClr val="FDFFFE"/>
            </a:clrFrom>
            <a:clrTo>
              <a:srgbClr val="FDFFFE">
                <a:alpha val="0"/>
              </a:srgbClr>
            </a:clrTo>
          </a:clrChange>
          <a:extLst>
            <a:ext uri="{28A0092B-C50C-407E-A947-70E740481C1C}">
              <a14:useLocalDpi xmlns:a14="http://schemas.microsoft.com/office/drawing/2010/main" val="0"/>
            </a:ext>
          </a:extLst>
        </a:blip>
        <a:srcRect/>
        <a:stretch>
          <a:fillRect/>
        </a:stretch>
      </xdr:blipFill>
      <xdr:spPr bwMode="auto">
        <a:xfrm>
          <a:off x="7126435" y="7637318"/>
          <a:ext cx="330778" cy="25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80</xdr:col>
      <xdr:colOff>95245</xdr:colOff>
      <xdr:row>57</xdr:row>
      <xdr:rowOff>124212</xdr:rowOff>
    </xdr:from>
    <xdr:to>
      <xdr:col>84</xdr:col>
      <xdr:colOff>8659</xdr:colOff>
      <xdr:row>59</xdr:row>
      <xdr:rowOff>47437</xdr:rowOff>
    </xdr:to>
    <xdr:pic>
      <xdr:nvPicPr>
        <xdr:cNvPr id="63" name="図 62" descr="かわいい船のイラスト - イラストストック">
          <a:extLst>
            <a:ext uri="{FF2B5EF4-FFF2-40B4-BE49-F238E27FC236}">
              <a16:creationId xmlns:a16="http://schemas.microsoft.com/office/drawing/2014/main" id="{9E9EB560-2058-4259-DE90-F9E773C480B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flipH="1">
          <a:off x="7715245" y="7666280"/>
          <a:ext cx="294414" cy="2349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74</xdr:col>
      <xdr:colOff>13716</xdr:colOff>
      <xdr:row>57</xdr:row>
      <xdr:rowOff>129886</xdr:rowOff>
    </xdr:from>
    <xdr:to>
      <xdr:col>79</xdr:col>
      <xdr:colOff>3301</xdr:colOff>
      <xdr:row>59</xdr:row>
      <xdr:rowOff>91794</xdr:rowOff>
    </xdr:to>
    <xdr:pic>
      <xdr:nvPicPr>
        <xdr:cNvPr id="61" name="図 60" descr="無料イラスト 飛行機">
          <a:extLst>
            <a:ext uri="{FF2B5EF4-FFF2-40B4-BE49-F238E27FC236}">
              <a16:creationId xmlns:a16="http://schemas.microsoft.com/office/drawing/2014/main" id="{A14BA542-3E7B-79E7-0D6A-44CBB9AC1741}"/>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204966" y="7671954"/>
          <a:ext cx="465835" cy="2736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77932</xdr:colOff>
      <xdr:row>57</xdr:row>
      <xdr:rowOff>103908</xdr:rowOff>
    </xdr:from>
    <xdr:to>
      <xdr:col>107</xdr:col>
      <xdr:colOff>37280</xdr:colOff>
      <xdr:row>59</xdr:row>
      <xdr:rowOff>69938</xdr:rowOff>
    </xdr:to>
    <xdr:pic>
      <xdr:nvPicPr>
        <xdr:cNvPr id="59" name="図 58" descr="大型バス」イラスト無料">
          <a:extLst>
            <a:ext uri="{FF2B5EF4-FFF2-40B4-BE49-F238E27FC236}">
              <a16:creationId xmlns:a16="http://schemas.microsoft.com/office/drawing/2014/main" id="{25D31A88-BB20-A546-6D1B-67A912792612}"/>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793432" y="7645976"/>
          <a:ext cx="435598" cy="2777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69</xdr:col>
      <xdr:colOff>1</xdr:colOff>
      <xdr:row>57</xdr:row>
      <xdr:rowOff>72587</xdr:rowOff>
    </xdr:from>
    <xdr:to>
      <xdr:col>72</xdr:col>
      <xdr:colOff>77933</xdr:colOff>
      <xdr:row>59</xdr:row>
      <xdr:rowOff>108503</xdr:rowOff>
    </xdr:to>
    <xdr:pic>
      <xdr:nvPicPr>
        <xdr:cNvPr id="35" name="図 34" descr="青い新幹線のフリーイラスト素材">
          <a:extLst>
            <a:ext uri="{FF2B5EF4-FFF2-40B4-BE49-F238E27FC236}">
              <a16:creationId xmlns:a16="http://schemas.microsoft.com/office/drawing/2014/main" id="{EAB929E5-4DA1-4C11-9EF2-889E3F458984}"/>
            </a:ext>
          </a:extLst>
        </xdr:cNvPr>
        <xdr:cNvPicPr>
          <a:picLocks noChangeAspect="1" noChangeArrowheads="1"/>
        </xdr:cNvPicPr>
      </xdr:nvPicPr>
      <xdr:blipFill rotWithShape="1">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rcRect l="-5357" t="10614" r="5357" b="14152"/>
        <a:stretch/>
      </xdr:blipFill>
      <xdr:spPr bwMode="auto">
        <a:xfrm>
          <a:off x="5715001" y="7614655"/>
          <a:ext cx="363682" cy="3476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107</xdr:col>
      <xdr:colOff>35255</xdr:colOff>
      <xdr:row>3</xdr:row>
      <xdr:rowOff>122960</xdr:rowOff>
    </xdr:from>
    <xdr:to>
      <xdr:col>116</xdr:col>
      <xdr:colOff>0</xdr:colOff>
      <xdr:row>17</xdr:row>
      <xdr:rowOff>25979</xdr:rowOff>
    </xdr:to>
    <xdr:pic>
      <xdr:nvPicPr>
        <xdr:cNvPr id="3" name="図 1">
          <a:extLst>
            <a:ext uri="{FF2B5EF4-FFF2-40B4-BE49-F238E27FC236}">
              <a16:creationId xmlns:a16="http://schemas.microsoft.com/office/drawing/2014/main" id="{CF7B9ADF-04E6-4BAD-BD6B-56D563871CB4}"/>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179255" y="555915"/>
          <a:ext cx="82199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95249</xdr:colOff>
      <xdr:row>26</xdr:row>
      <xdr:rowOff>47624</xdr:rowOff>
    </xdr:from>
    <xdr:to>
      <xdr:col>30</xdr:col>
      <xdr:colOff>9524</xdr:colOff>
      <xdr:row>26</xdr:row>
      <xdr:rowOff>133349</xdr:rowOff>
    </xdr:to>
    <xdr:pic>
      <xdr:nvPicPr>
        <xdr:cNvPr id="14" name="図 12">
          <a:extLst>
            <a:ext uri="{FF2B5EF4-FFF2-40B4-BE49-F238E27FC236}">
              <a16:creationId xmlns:a16="http://schemas.microsoft.com/office/drawing/2014/main" id="{500966EA-3F4E-466D-9610-DC0C93FB4A38}"/>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04999" y="2686049"/>
          <a:ext cx="676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49</xdr:col>
      <xdr:colOff>0</xdr:colOff>
      <xdr:row>26</xdr:row>
      <xdr:rowOff>40006</xdr:rowOff>
    </xdr:from>
    <xdr:to>
      <xdr:col>53</xdr:col>
      <xdr:colOff>86591</xdr:colOff>
      <xdr:row>26</xdr:row>
      <xdr:rowOff>103909</xdr:rowOff>
    </xdr:to>
    <xdr:pic>
      <xdr:nvPicPr>
        <xdr:cNvPr id="37" name="図 12">
          <a:extLst>
            <a:ext uri="{FF2B5EF4-FFF2-40B4-BE49-F238E27FC236}">
              <a16:creationId xmlns:a16="http://schemas.microsoft.com/office/drawing/2014/main" id="{FDCCF18B-410C-4D97-9326-30D09364EDA7}"/>
            </a:ext>
          </a:extLst>
        </xdr:cNvPr>
        <xdr:cNvPicPr>
          <a:picLocks/>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095750" y="2732983"/>
          <a:ext cx="467591" cy="639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73</xdr:col>
      <xdr:colOff>60613</xdr:colOff>
      <xdr:row>26</xdr:row>
      <xdr:rowOff>60614</xdr:rowOff>
    </xdr:from>
    <xdr:ext cx="537730" cy="59747"/>
    <xdr:pic>
      <xdr:nvPicPr>
        <xdr:cNvPr id="39" name="図 12">
          <a:extLst>
            <a:ext uri="{FF2B5EF4-FFF2-40B4-BE49-F238E27FC236}">
              <a16:creationId xmlns:a16="http://schemas.microsoft.com/office/drawing/2014/main" id="{BC9D640B-0B60-43AE-BDB7-11D8023ACBAB}"/>
            </a:ext>
          </a:extLst>
        </xdr:cNvPr>
        <xdr:cNvPicPr>
          <a:picLocks/>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6156613" y="2753591"/>
          <a:ext cx="537730" cy="59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98</xdr:col>
      <xdr:colOff>69273</xdr:colOff>
      <xdr:row>26</xdr:row>
      <xdr:rowOff>43296</xdr:rowOff>
    </xdr:from>
    <xdr:ext cx="546388" cy="51088"/>
    <xdr:pic>
      <xdr:nvPicPr>
        <xdr:cNvPr id="40" name="図 12">
          <a:extLst>
            <a:ext uri="{FF2B5EF4-FFF2-40B4-BE49-F238E27FC236}">
              <a16:creationId xmlns:a16="http://schemas.microsoft.com/office/drawing/2014/main" id="{A701CECC-9B59-44CA-A412-438D62E3D2D7}"/>
            </a:ext>
          </a:extLst>
        </xdr:cNvPr>
        <xdr:cNvPicPr>
          <a:picLocks/>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8260773" y="2736273"/>
          <a:ext cx="546388" cy="510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34637</xdr:colOff>
      <xdr:row>28</xdr:row>
      <xdr:rowOff>164523</xdr:rowOff>
    </xdr:from>
    <xdr:ext cx="476250" cy="94385"/>
    <xdr:pic>
      <xdr:nvPicPr>
        <xdr:cNvPr id="42" name="図 12">
          <a:extLst>
            <a:ext uri="{FF2B5EF4-FFF2-40B4-BE49-F238E27FC236}">
              <a16:creationId xmlns:a16="http://schemas.microsoft.com/office/drawing/2014/main" id="{30F3B6FB-BA2F-48EA-AD2B-0CA8C954FD98}"/>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320637" y="3203864"/>
          <a:ext cx="476250" cy="94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52</xdr:col>
      <xdr:colOff>17318</xdr:colOff>
      <xdr:row>29</xdr:row>
      <xdr:rowOff>46240</xdr:rowOff>
    </xdr:from>
    <xdr:ext cx="441614" cy="92304"/>
    <xdr:pic>
      <xdr:nvPicPr>
        <xdr:cNvPr id="43" name="図 12">
          <a:extLst>
            <a:ext uri="{FF2B5EF4-FFF2-40B4-BE49-F238E27FC236}">
              <a16:creationId xmlns:a16="http://schemas.microsoft.com/office/drawing/2014/main" id="{C0E18DAE-2E80-4231-84B4-533614168408}"/>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flipV="1">
          <a:off x="4398818" y="3258763"/>
          <a:ext cx="441614" cy="923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76</xdr:col>
      <xdr:colOff>69272</xdr:colOff>
      <xdr:row>29</xdr:row>
      <xdr:rowOff>69272</xdr:rowOff>
    </xdr:from>
    <xdr:ext cx="537730" cy="51089"/>
    <xdr:pic>
      <xdr:nvPicPr>
        <xdr:cNvPr id="45" name="図 12">
          <a:extLst>
            <a:ext uri="{FF2B5EF4-FFF2-40B4-BE49-F238E27FC236}">
              <a16:creationId xmlns:a16="http://schemas.microsoft.com/office/drawing/2014/main" id="{4A84C628-66A4-455A-84BA-BEA3EE7456DD}"/>
            </a:ext>
          </a:extLst>
        </xdr:cNvPr>
        <xdr:cNvPicPr>
          <a:picLocks/>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6451022" y="3281795"/>
          <a:ext cx="537730" cy="51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51955</xdr:colOff>
      <xdr:row>32</xdr:row>
      <xdr:rowOff>0</xdr:rowOff>
    </xdr:from>
    <xdr:ext cx="415636" cy="85725"/>
    <xdr:pic>
      <xdr:nvPicPr>
        <xdr:cNvPr id="46" name="図 12">
          <a:extLst>
            <a:ext uri="{FF2B5EF4-FFF2-40B4-BE49-F238E27FC236}">
              <a16:creationId xmlns:a16="http://schemas.microsoft.com/office/drawing/2014/main" id="{5DCAD093-1C7F-4758-B3B5-8B419C7FB7DA}"/>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337955" y="3732068"/>
          <a:ext cx="415636"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52</xdr:col>
      <xdr:colOff>1</xdr:colOff>
      <xdr:row>32</xdr:row>
      <xdr:rowOff>0</xdr:rowOff>
    </xdr:from>
    <xdr:ext cx="441614" cy="103909"/>
    <xdr:pic>
      <xdr:nvPicPr>
        <xdr:cNvPr id="47" name="図 12">
          <a:extLst>
            <a:ext uri="{FF2B5EF4-FFF2-40B4-BE49-F238E27FC236}">
              <a16:creationId xmlns:a16="http://schemas.microsoft.com/office/drawing/2014/main" id="{3904553D-1F48-49BB-B97F-D1669156C8BD}"/>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381501" y="3732068"/>
          <a:ext cx="441614" cy="103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77</xdr:col>
      <xdr:colOff>8659</xdr:colOff>
      <xdr:row>32</xdr:row>
      <xdr:rowOff>25977</xdr:rowOff>
    </xdr:from>
    <xdr:ext cx="676275" cy="85725"/>
    <xdr:pic>
      <xdr:nvPicPr>
        <xdr:cNvPr id="48" name="図 12">
          <a:extLst>
            <a:ext uri="{FF2B5EF4-FFF2-40B4-BE49-F238E27FC236}">
              <a16:creationId xmlns:a16="http://schemas.microsoft.com/office/drawing/2014/main" id="{00806A2C-F7BD-4F91-964B-34CF614ADB3B}"/>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485659" y="3758045"/>
          <a:ext cx="676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101</xdr:col>
      <xdr:colOff>34636</xdr:colOff>
      <xdr:row>29</xdr:row>
      <xdr:rowOff>60613</xdr:rowOff>
    </xdr:from>
    <xdr:ext cx="155864" cy="51955"/>
    <xdr:pic>
      <xdr:nvPicPr>
        <xdr:cNvPr id="49" name="図 12">
          <a:extLst>
            <a:ext uri="{FF2B5EF4-FFF2-40B4-BE49-F238E27FC236}">
              <a16:creationId xmlns:a16="http://schemas.microsoft.com/office/drawing/2014/main" id="{3BA27079-3DAB-4FEA-B67F-BFDB0EB249D8}"/>
            </a:ext>
          </a:extLst>
        </xdr:cNvPr>
        <xdr:cNvPicPr>
          <a:picLocks/>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8511886" y="3273136"/>
          <a:ext cx="155864" cy="519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95249</xdr:colOff>
      <xdr:row>37</xdr:row>
      <xdr:rowOff>47624</xdr:rowOff>
    </xdr:from>
    <xdr:ext cx="676275" cy="85725"/>
    <xdr:pic>
      <xdr:nvPicPr>
        <xdr:cNvPr id="41" name="図 12">
          <a:extLst>
            <a:ext uri="{FF2B5EF4-FFF2-40B4-BE49-F238E27FC236}">
              <a16:creationId xmlns:a16="http://schemas.microsoft.com/office/drawing/2014/main" id="{9F9B5376-3CB4-4434-8E80-436F04124E96}"/>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04999" y="2740601"/>
          <a:ext cx="676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49</xdr:col>
      <xdr:colOff>0</xdr:colOff>
      <xdr:row>37</xdr:row>
      <xdr:rowOff>40006</xdr:rowOff>
    </xdr:from>
    <xdr:ext cx="467591" cy="63903"/>
    <xdr:pic>
      <xdr:nvPicPr>
        <xdr:cNvPr id="44" name="図 12">
          <a:extLst>
            <a:ext uri="{FF2B5EF4-FFF2-40B4-BE49-F238E27FC236}">
              <a16:creationId xmlns:a16="http://schemas.microsoft.com/office/drawing/2014/main" id="{02D72F1B-0D0D-4A3E-9CA4-671895546F50}"/>
            </a:ext>
          </a:extLst>
        </xdr:cNvPr>
        <xdr:cNvPicPr>
          <a:picLocks/>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095750" y="2732983"/>
          <a:ext cx="467591" cy="639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73</xdr:col>
      <xdr:colOff>60613</xdr:colOff>
      <xdr:row>37</xdr:row>
      <xdr:rowOff>60614</xdr:rowOff>
    </xdr:from>
    <xdr:ext cx="537730" cy="59747"/>
    <xdr:pic>
      <xdr:nvPicPr>
        <xdr:cNvPr id="50" name="図 12">
          <a:extLst>
            <a:ext uri="{FF2B5EF4-FFF2-40B4-BE49-F238E27FC236}">
              <a16:creationId xmlns:a16="http://schemas.microsoft.com/office/drawing/2014/main" id="{99490D31-CA43-42A3-87B6-FF034A73D15C}"/>
            </a:ext>
          </a:extLst>
        </xdr:cNvPr>
        <xdr:cNvPicPr>
          <a:picLocks/>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6156613" y="2753591"/>
          <a:ext cx="537730" cy="59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98</xdr:col>
      <xdr:colOff>69273</xdr:colOff>
      <xdr:row>37</xdr:row>
      <xdr:rowOff>43295</xdr:rowOff>
    </xdr:from>
    <xdr:ext cx="337704" cy="60613"/>
    <xdr:pic>
      <xdr:nvPicPr>
        <xdr:cNvPr id="51" name="図 12">
          <a:extLst>
            <a:ext uri="{FF2B5EF4-FFF2-40B4-BE49-F238E27FC236}">
              <a16:creationId xmlns:a16="http://schemas.microsoft.com/office/drawing/2014/main" id="{4184C708-BB43-4285-B2D9-1E436E9AD4D9}"/>
            </a:ext>
          </a:extLst>
        </xdr:cNvPr>
        <xdr:cNvPicPr>
          <a:picLocks/>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8260773" y="4641272"/>
          <a:ext cx="337704" cy="606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34637</xdr:colOff>
      <xdr:row>39</xdr:row>
      <xdr:rowOff>164523</xdr:rowOff>
    </xdr:from>
    <xdr:ext cx="476250" cy="94385"/>
    <xdr:pic>
      <xdr:nvPicPr>
        <xdr:cNvPr id="52" name="図 12">
          <a:extLst>
            <a:ext uri="{FF2B5EF4-FFF2-40B4-BE49-F238E27FC236}">
              <a16:creationId xmlns:a16="http://schemas.microsoft.com/office/drawing/2014/main" id="{BF38CFF6-7FDB-4E11-B9FA-9E333D46F2B9}"/>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320637" y="3203864"/>
          <a:ext cx="476250" cy="94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52</xdr:col>
      <xdr:colOff>17318</xdr:colOff>
      <xdr:row>40</xdr:row>
      <xdr:rowOff>46240</xdr:rowOff>
    </xdr:from>
    <xdr:ext cx="441614" cy="92304"/>
    <xdr:pic>
      <xdr:nvPicPr>
        <xdr:cNvPr id="53" name="図 12">
          <a:extLst>
            <a:ext uri="{FF2B5EF4-FFF2-40B4-BE49-F238E27FC236}">
              <a16:creationId xmlns:a16="http://schemas.microsoft.com/office/drawing/2014/main" id="{42B8AA7C-EAAE-46D6-8AAD-40EEFAB8358A}"/>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flipV="1">
          <a:off x="4398818" y="3258763"/>
          <a:ext cx="441614" cy="923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76</xdr:col>
      <xdr:colOff>69272</xdr:colOff>
      <xdr:row>40</xdr:row>
      <xdr:rowOff>69272</xdr:rowOff>
    </xdr:from>
    <xdr:ext cx="537730" cy="51089"/>
    <xdr:pic>
      <xdr:nvPicPr>
        <xdr:cNvPr id="54" name="図 12">
          <a:extLst>
            <a:ext uri="{FF2B5EF4-FFF2-40B4-BE49-F238E27FC236}">
              <a16:creationId xmlns:a16="http://schemas.microsoft.com/office/drawing/2014/main" id="{57D580F7-9FE8-4336-B5C4-32F2D02639E3}"/>
            </a:ext>
          </a:extLst>
        </xdr:cNvPr>
        <xdr:cNvPicPr>
          <a:picLocks/>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6451022" y="3281795"/>
          <a:ext cx="537730" cy="51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51955</xdr:colOff>
      <xdr:row>43</xdr:row>
      <xdr:rowOff>0</xdr:rowOff>
    </xdr:from>
    <xdr:ext cx="415636" cy="85725"/>
    <xdr:pic>
      <xdr:nvPicPr>
        <xdr:cNvPr id="55" name="図 12">
          <a:extLst>
            <a:ext uri="{FF2B5EF4-FFF2-40B4-BE49-F238E27FC236}">
              <a16:creationId xmlns:a16="http://schemas.microsoft.com/office/drawing/2014/main" id="{600925EF-40BC-4428-AD77-1A2704E16A3C}"/>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337955" y="3732068"/>
          <a:ext cx="415636"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52</xdr:col>
      <xdr:colOff>1</xdr:colOff>
      <xdr:row>43</xdr:row>
      <xdr:rowOff>0</xdr:rowOff>
    </xdr:from>
    <xdr:ext cx="441614" cy="103909"/>
    <xdr:pic>
      <xdr:nvPicPr>
        <xdr:cNvPr id="56" name="図 12">
          <a:extLst>
            <a:ext uri="{FF2B5EF4-FFF2-40B4-BE49-F238E27FC236}">
              <a16:creationId xmlns:a16="http://schemas.microsoft.com/office/drawing/2014/main" id="{6A53393C-62AC-4978-80AD-1B3B9DD30B19}"/>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381501" y="3732068"/>
          <a:ext cx="441614" cy="103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77</xdr:col>
      <xdr:colOff>8659</xdr:colOff>
      <xdr:row>43</xdr:row>
      <xdr:rowOff>25977</xdr:rowOff>
    </xdr:from>
    <xdr:ext cx="676275" cy="85725"/>
    <xdr:pic>
      <xdr:nvPicPr>
        <xdr:cNvPr id="57" name="図 12">
          <a:extLst>
            <a:ext uri="{FF2B5EF4-FFF2-40B4-BE49-F238E27FC236}">
              <a16:creationId xmlns:a16="http://schemas.microsoft.com/office/drawing/2014/main" id="{A4B890CA-D977-44F0-82AE-A3F531A7990A}"/>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485659" y="3758045"/>
          <a:ext cx="676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101</xdr:col>
      <xdr:colOff>34636</xdr:colOff>
      <xdr:row>40</xdr:row>
      <xdr:rowOff>60613</xdr:rowOff>
    </xdr:from>
    <xdr:ext cx="155864" cy="51955"/>
    <xdr:pic>
      <xdr:nvPicPr>
        <xdr:cNvPr id="58" name="図 12">
          <a:extLst>
            <a:ext uri="{FF2B5EF4-FFF2-40B4-BE49-F238E27FC236}">
              <a16:creationId xmlns:a16="http://schemas.microsoft.com/office/drawing/2014/main" id="{372E6971-4B6C-4A04-87D2-5BBF5260DB17}"/>
            </a:ext>
          </a:extLst>
        </xdr:cNvPr>
        <xdr:cNvPicPr>
          <a:picLocks/>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8511886" y="3273136"/>
          <a:ext cx="155864" cy="519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123</xdr:col>
      <xdr:colOff>86592</xdr:colOff>
      <xdr:row>28</xdr:row>
      <xdr:rowOff>155864</xdr:rowOff>
    </xdr:from>
    <xdr:to>
      <xdr:col>138</xdr:col>
      <xdr:colOff>60615</xdr:colOff>
      <xdr:row>34</xdr:row>
      <xdr:rowOff>34637</xdr:rowOff>
    </xdr:to>
    <xdr:sp macro="" textlink="">
      <xdr:nvSpPr>
        <xdr:cNvPr id="29" name="正方形/長方形 28">
          <a:extLst>
            <a:ext uri="{FF2B5EF4-FFF2-40B4-BE49-F238E27FC236}">
              <a16:creationId xmlns:a16="http://schemas.microsoft.com/office/drawing/2014/main" id="{CA884E46-03B0-4543-9F9F-0FA01027164B}"/>
            </a:ext>
          </a:extLst>
        </xdr:cNvPr>
        <xdr:cNvSpPr/>
      </xdr:nvSpPr>
      <xdr:spPr>
        <a:xfrm>
          <a:off x="11802342" y="2675659"/>
          <a:ext cx="1402773" cy="91786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en-US"/>
            <a:t>2022/9/11</a:t>
          </a:r>
        </a:p>
      </xdr:txBody>
    </xdr:sp>
    <xdr:clientData/>
  </xdr:twoCellAnchor>
  <xdr:twoCellAnchor>
    <xdr:from>
      <xdr:col>107</xdr:col>
      <xdr:colOff>86592</xdr:colOff>
      <xdr:row>24</xdr:row>
      <xdr:rowOff>112567</xdr:rowOff>
    </xdr:from>
    <xdr:to>
      <xdr:col>120</xdr:col>
      <xdr:colOff>1</xdr:colOff>
      <xdr:row>28</xdr:row>
      <xdr:rowOff>0</xdr:rowOff>
    </xdr:to>
    <xdr:sp macro="" textlink="">
      <xdr:nvSpPr>
        <xdr:cNvPr id="30" name="正方形/長方形 29">
          <a:extLst>
            <a:ext uri="{FF2B5EF4-FFF2-40B4-BE49-F238E27FC236}">
              <a16:creationId xmlns:a16="http://schemas.microsoft.com/office/drawing/2014/main" id="{8D6E843C-36B9-4D58-B98B-E58D1C1CB3D3}"/>
            </a:ext>
          </a:extLst>
        </xdr:cNvPr>
        <xdr:cNvSpPr/>
      </xdr:nvSpPr>
      <xdr:spPr>
        <a:xfrm>
          <a:off x="9325842" y="1939635"/>
          <a:ext cx="1151659" cy="58016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昼食場所①</a:t>
          </a:r>
          <a:r>
            <a:rPr kumimoji="1" lang="en-US" altLang="ja-JP" sz="1100">
              <a:solidFill>
                <a:sysClr val="windowText" lastClr="000000"/>
              </a:solidFill>
            </a:rPr>
            <a:t>】</a:t>
          </a:r>
        </a:p>
        <a:p>
          <a:pPr algn="l"/>
          <a:endParaRPr kumimoji="1" lang="ja-JP" altLang="en-US" sz="1100">
            <a:solidFill>
              <a:sysClr val="windowText" lastClr="000000"/>
            </a:solidFill>
          </a:endParaRPr>
        </a:p>
      </xdr:txBody>
    </xdr:sp>
    <xdr:clientData/>
  </xdr:twoCellAnchor>
  <xdr:twoCellAnchor>
    <xdr:from>
      <xdr:col>107</xdr:col>
      <xdr:colOff>86592</xdr:colOff>
      <xdr:row>37</xdr:row>
      <xdr:rowOff>8658</xdr:rowOff>
    </xdr:from>
    <xdr:to>
      <xdr:col>119</xdr:col>
      <xdr:colOff>86592</xdr:colOff>
      <xdr:row>40</xdr:row>
      <xdr:rowOff>95250</xdr:rowOff>
    </xdr:to>
    <xdr:sp macro="" textlink="">
      <xdr:nvSpPr>
        <xdr:cNvPr id="31" name="正方形/長方形 30">
          <a:extLst>
            <a:ext uri="{FF2B5EF4-FFF2-40B4-BE49-F238E27FC236}">
              <a16:creationId xmlns:a16="http://schemas.microsoft.com/office/drawing/2014/main" id="{80BF8BD5-7734-4C55-9418-3908B5930865}"/>
            </a:ext>
          </a:extLst>
        </xdr:cNvPr>
        <xdr:cNvSpPr/>
      </xdr:nvSpPr>
      <xdr:spPr>
        <a:xfrm>
          <a:off x="9325842" y="4087090"/>
          <a:ext cx="1143000" cy="60613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昼食場所②</a:t>
          </a:r>
          <a:r>
            <a:rPr kumimoji="1" lang="en-US" altLang="ja-JP" sz="1100">
              <a:solidFill>
                <a:sysClr val="windowText" lastClr="000000"/>
              </a:solidFill>
            </a:rPr>
            <a:t>】</a:t>
          </a:r>
          <a:endParaRPr kumimoji="1" lang="ja-JP" altLang="en-US" sz="1100">
            <a:solidFill>
              <a:sysClr val="windowText" lastClr="000000"/>
            </a:solidFill>
          </a:endParaRPr>
        </a:p>
      </xdr:txBody>
    </xdr:sp>
    <xdr:clientData/>
  </xdr:twoCellAnchor>
  <xdr:twoCellAnchor>
    <xdr:from>
      <xdr:col>108</xdr:col>
      <xdr:colOff>25978</xdr:colOff>
      <xdr:row>28</xdr:row>
      <xdr:rowOff>77931</xdr:rowOff>
    </xdr:from>
    <xdr:to>
      <xdr:col>119</xdr:col>
      <xdr:colOff>25978</xdr:colOff>
      <xdr:row>36</xdr:row>
      <xdr:rowOff>95249</xdr:rowOff>
    </xdr:to>
    <xdr:sp macro="" textlink="">
      <xdr:nvSpPr>
        <xdr:cNvPr id="33" name="正方形/長方形 32">
          <a:extLst>
            <a:ext uri="{FF2B5EF4-FFF2-40B4-BE49-F238E27FC236}">
              <a16:creationId xmlns:a16="http://schemas.microsoft.com/office/drawing/2014/main" id="{A1D75F7A-2BFF-47B8-8290-469DBF6E7B52}"/>
            </a:ext>
          </a:extLst>
        </xdr:cNvPr>
        <xdr:cNvSpPr/>
      </xdr:nvSpPr>
      <xdr:spPr>
        <a:xfrm>
          <a:off x="9360478" y="2597726"/>
          <a:ext cx="1047750" cy="140277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宿泊場所</a:t>
          </a:r>
          <a:r>
            <a:rPr kumimoji="1" lang="en-US" altLang="ja-JP" sz="1100">
              <a:solidFill>
                <a:sysClr val="windowText" lastClr="000000"/>
              </a:solidFill>
            </a:rPr>
            <a:t>】</a:t>
          </a:r>
          <a:endParaRPr kumimoji="1" lang="ja-JP" altLang="en-US" sz="1100">
            <a:solidFill>
              <a:sysClr val="windowText" lastClr="000000"/>
            </a:solidFill>
          </a:endParaRPr>
        </a:p>
      </xdr:txBody>
    </xdr:sp>
    <xdr:clientData/>
  </xdr:twoCellAnchor>
  <xdr:twoCellAnchor>
    <xdr:from>
      <xdr:col>123</xdr:col>
      <xdr:colOff>86592</xdr:colOff>
      <xdr:row>17</xdr:row>
      <xdr:rowOff>1</xdr:rowOff>
    </xdr:from>
    <xdr:to>
      <xdr:col>138</xdr:col>
      <xdr:colOff>60615</xdr:colOff>
      <xdr:row>27</xdr:row>
      <xdr:rowOff>34637</xdr:rowOff>
    </xdr:to>
    <xdr:sp macro="" textlink="">
      <xdr:nvSpPr>
        <xdr:cNvPr id="34" name="正方形/長方形 33">
          <a:extLst>
            <a:ext uri="{FF2B5EF4-FFF2-40B4-BE49-F238E27FC236}">
              <a16:creationId xmlns:a16="http://schemas.microsoft.com/office/drawing/2014/main" id="{1617427D-6173-474C-BDA7-8253D60AEF39}"/>
            </a:ext>
          </a:extLst>
        </xdr:cNvPr>
        <xdr:cNvSpPr/>
      </xdr:nvSpPr>
      <xdr:spPr>
        <a:xfrm>
          <a:off x="11802342" y="1463387"/>
          <a:ext cx="1402773" cy="91786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メモに使ってね♪</a:t>
          </a:r>
          <a:endParaRPr kumimoji="1" lang="en-US" altLang="ja-JP" sz="1200">
            <a:solidFill>
              <a:sysClr val="windowText" lastClr="000000"/>
            </a:solidFill>
          </a:endParaRPr>
        </a:p>
        <a:p>
          <a:pPr algn="l"/>
          <a:endParaRPr kumimoji="1" lang="ja-JP" altLang="en-US" sz="1200">
            <a:solidFill>
              <a:sysClr val="windowText" lastClr="000000"/>
            </a:solidFill>
          </a:endParaRPr>
        </a:p>
      </xdr:txBody>
    </xdr:sp>
    <xdr:clientData/>
  </xdr:twoCellAnchor>
  <xdr:twoCellAnchor editAs="oneCell">
    <xdr:from>
      <xdr:col>91</xdr:col>
      <xdr:colOff>25978</xdr:colOff>
      <xdr:row>57</xdr:row>
      <xdr:rowOff>43296</xdr:rowOff>
    </xdr:from>
    <xdr:to>
      <xdr:col>95</xdr:col>
      <xdr:colOff>35225</xdr:colOff>
      <xdr:row>59</xdr:row>
      <xdr:rowOff>129887</xdr:rowOff>
    </xdr:to>
    <xdr:pic>
      <xdr:nvPicPr>
        <xdr:cNvPr id="60" name="図 59" descr="タクシー（ハイヤー/自動車）のイラスト素材 | 商用可能な無料(フリー)のイラスト素材ならストックマテリアル">
          <a:extLst>
            <a:ext uri="{FF2B5EF4-FFF2-40B4-BE49-F238E27FC236}">
              <a16:creationId xmlns:a16="http://schemas.microsoft.com/office/drawing/2014/main" id="{0D6CDB6D-54D4-4DCF-AA2F-65B9E0F861AD}"/>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flipH="1">
          <a:off x="7550728" y="7585364"/>
          <a:ext cx="390247" cy="3983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96</xdr:col>
      <xdr:colOff>78799</xdr:colOff>
      <xdr:row>58</xdr:row>
      <xdr:rowOff>17317</xdr:rowOff>
    </xdr:from>
    <xdr:to>
      <xdr:col>101</xdr:col>
      <xdr:colOff>14965</xdr:colOff>
      <xdr:row>59</xdr:row>
      <xdr:rowOff>25977</xdr:rowOff>
    </xdr:to>
    <xdr:pic>
      <xdr:nvPicPr>
        <xdr:cNvPr id="62" name="図 61" descr="エコカーのイラストNo04 | イラストポップ">
          <a:extLst>
            <a:ext uri="{FF2B5EF4-FFF2-40B4-BE49-F238E27FC236}">
              <a16:creationId xmlns:a16="http://schemas.microsoft.com/office/drawing/2014/main" id="{6AB0BF22-17FC-A4F9-CEB7-DED16F46E989}"/>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flipH="1">
          <a:off x="8079799" y="7715249"/>
          <a:ext cx="412416" cy="164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108</xdr:col>
      <xdr:colOff>8661</xdr:colOff>
      <xdr:row>41</xdr:row>
      <xdr:rowOff>17319</xdr:rowOff>
    </xdr:from>
    <xdr:to>
      <xdr:col>119</xdr:col>
      <xdr:colOff>60615</xdr:colOff>
      <xdr:row>50</xdr:row>
      <xdr:rowOff>86592</xdr:rowOff>
    </xdr:to>
    <xdr:sp macro="" textlink="">
      <xdr:nvSpPr>
        <xdr:cNvPr id="5" name="正方形/長方形 4">
          <a:extLst>
            <a:ext uri="{FF2B5EF4-FFF2-40B4-BE49-F238E27FC236}">
              <a16:creationId xmlns:a16="http://schemas.microsoft.com/office/drawing/2014/main" id="{EB97D1F6-BAA1-4D28-810E-E8A882D53F9E}"/>
            </a:ext>
          </a:extLst>
        </xdr:cNvPr>
        <xdr:cNvSpPr/>
      </xdr:nvSpPr>
      <xdr:spPr>
        <a:xfrm>
          <a:off x="9343161" y="4788478"/>
          <a:ext cx="1099704" cy="162790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宿泊場所②</a:t>
          </a:r>
          <a:r>
            <a:rPr kumimoji="1" lang="en-US" altLang="ja-JP" sz="1100">
              <a:solidFill>
                <a:sysClr val="windowText" lastClr="000000"/>
              </a:solidFill>
            </a:rPr>
            <a:t>】</a:t>
          </a:r>
          <a:endParaRPr kumimoji="1" lang="ja-JP" altLang="en-US" sz="1100">
            <a:solidFill>
              <a:sysClr val="windowText" lastClr="000000"/>
            </a:solidFill>
          </a:endParaRPr>
        </a:p>
      </xdr:txBody>
    </xdr:sp>
    <xdr:clientData/>
  </xdr:twoCellAnchor>
  <xdr:oneCellAnchor>
    <xdr:from>
      <xdr:col>22</xdr:col>
      <xdr:colOff>95249</xdr:colOff>
      <xdr:row>48</xdr:row>
      <xdr:rowOff>47624</xdr:rowOff>
    </xdr:from>
    <xdr:ext cx="676275" cy="85725"/>
    <xdr:pic>
      <xdr:nvPicPr>
        <xdr:cNvPr id="7" name="図 12">
          <a:extLst>
            <a:ext uri="{FF2B5EF4-FFF2-40B4-BE49-F238E27FC236}">
              <a16:creationId xmlns:a16="http://schemas.microsoft.com/office/drawing/2014/main" id="{C2B4914C-A11E-4BDF-8406-A869E7A13B78}"/>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04999" y="4126056"/>
          <a:ext cx="676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49</xdr:col>
      <xdr:colOff>0</xdr:colOff>
      <xdr:row>48</xdr:row>
      <xdr:rowOff>40006</xdr:rowOff>
    </xdr:from>
    <xdr:ext cx="467591" cy="63903"/>
    <xdr:pic>
      <xdr:nvPicPr>
        <xdr:cNvPr id="8" name="図 12">
          <a:extLst>
            <a:ext uri="{FF2B5EF4-FFF2-40B4-BE49-F238E27FC236}">
              <a16:creationId xmlns:a16="http://schemas.microsoft.com/office/drawing/2014/main" id="{45432785-515E-40C0-B658-759B9A8F8FBF}"/>
            </a:ext>
          </a:extLst>
        </xdr:cNvPr>
        <xdr:cNvPicPr>
          <a:picLocks/>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095750" y="4118438"/>
          <a:ext cx="467591" cy="639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73</xdr:col>
      <xdr:colOff>60613</xdr:colOff>
      <xdr:row>48</xdr:row>
      <xdr:rowOff>60614</xdr:rowOff>
    </xdr:from>
    <xdr:ext cx="537730" cy="59747"/>
    <xdr:pic>
      <xdr:nvPicPr>
        <xdr:cNvPr id="9" name="図 12">
          <a:extLst>
            <a:ext uri="{FF2B5EF4-FFF2-40B4-BE49-F238E27FC236}">
              <a16:creationId xmlns:a16="http://schemas.microsoft.com/office/drawing/2014/main" id="{FE9FC540-8496-47F6-8511-6AEB1C09B3DD}"/>
            </a:ext>
          </a:extLst>
        </xdr:cNvPr>
        <xdr:cNvPicPr>
          <a:picLocks/>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6156613" y="4139046"/>
          <a:ext cx="537730" cy="59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98</xdr:col>
      <xdr:colOff>69273</xdr:colOff>
      <xdr:row>48</xdr:row>
      <xdr:rowOff>43295</xdr:rowOff>
    </xdr:from>
    <xdr:ext cx="337704" cy="60613"/>
    <xdr:pic>
      <xdr:nvPicPr>
        <xdr:cNvPr id="10" name="図 12">
          <a:extLst>
            <a:ext uri="{FF2B5EF4-FFF2-40B4-BE49-F238E27FC236}">
              <a16:creationId xmlns:a16="http://schemas.microsoft.com/office/drawing/2014/main" id="{A22AF59B-9897-4A19-B814-0761432AE676}"/>
            </a:ext>
          </a:extLst>
        </xdr:cNvPr>
        <xdr:cNvPicPr>
          <a:picLocks/>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8260773" y="4121727"/>
          <a:ext cx="337704" cy="606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34637</xdr:colOff>
      <xdr:row>50</xdr:row>
      <xdr:rowOff>164523</xdr:rowOff>
    </xdr:from>
    <xdr:ext cx="476250" cy="94385"/>
    <xdr:pic>
      <xdr:nvPicPr>
        <xdr:cNvPr id="11" name="図 12">
          <a:extLst>
            <a:ext uri="{FF2B5EF4-FFF2-40B4-BE49-F238E27FC236}">
              <a16:creationId xmlns:a16="http://schemas.microsoft.com/office/drawing/2014/main" id="{4714703A-8CE4-4F84-9F43-9600F510FE67}"/>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320637" y="4589318"/>
          <a:ext cx="476250" cy="94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52</xdr:col>
      <xdr:colOff>17318</xdr:colOff>
      <xdr:row>51</xdr:row>
      <xdr:rowOff>46240</xdr:rowOff>
    </xdr:from>
    <xdr:ext cx="441614" cy="92304"/>
    <xdr:pic>
      <xdr:nvPicPr>
        <xdr:cNvPr id="12" name="図 12">
          <a:extLst>
            <a:ext uri="{FF2B5EF4-FFF2-40B4-BE49-F238E27FC236}">
              <a16:creationId xmlns:a16="http://schemas.microsoft.com/office/drawing/2014/main" id="{E8208A87-B0E8-4EA6-A0A9-BBD19F2896EB}"/>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flipV="1">
          <a:off x="4398818" y="4644217"/>
          <a:ext cx="441614" cy="923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76</xdr:col>
      <xdr:colOff>69272</xdr:colOff>
      <xdr:row>51</xdr:row>
      <xdr:rowOff>69272</xdr:rowOff>
    </xdr:from>
    <xdr:ext cx="537730" cy="51089"/>
    <xdr:pic>
      <xdr:nvPicPr>
        <xdr:cNvPr id="15" name="図 12">
          <a:extLst>
            <a:ext uri="{FF2B5EF4-FFF2-40B4-BE49-F238E27FC236}">
              <a16:creationId xmlns:a16="http://schemas.microsoft.com/office/drawing/2014/main" id="{8DFA3BC7-6F8C-4078-BEE4-27358D53837D}"/>
            </a:ext>
          </a:extLst>
        </xdr:cNvPr>
        <xdr:cNvPicPr>
          <a:picLocks/>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6451022" y="4667249"/>
          <a:ext cx="537730" cy="51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51955</xdr:colOff>
      <xdr:row>54</xdr:row>
      <xdr:rowOff>0</xdr:rowOff>
    </xdr:from>
    <xdr:ext cx="415636" cy="85725"/>
    <xdr:pic>
      <xdr:nvPicPr>
        <xdr:cNvPr id="16" name="図 12">
          <a:extLst>
            <a:ext uri="{FF2B5EF4-FFF2-40B4-BE49-F238E27FC236}">
              <a16:creationId xmlns:a16="http://schemas.microsoft.com/office/drawing/2014/main" id="{2FCD7725-ED24-4B85-92E7-7F902F98D14F}"/>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337955" y="5117523"/>
          <a:ext cx="415636"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52</xdr:col>
      <xdr:colOff>1</xdr:colOff>
      <xdr:row>54</xdr:row>
      <xdr:rowOff>0</xdr:rowOff>
    </xdr:from>
    <xdr:ext cx="441614" cy="103909"/>
    <xdr:pic>
      <xdr:nvPicPr>
        <xdr:cNvPr id="17" name="図 12">
          <a:extLst>
            <a:ext uri="{FF2B5EF4-FFF2-40B4-BE49-F238E27FC236}">
              <a16:creationId xmlns:a16="http://schemas.microsoft.com/office/drawing/2014/main" id="{29887A2B-7BF1-4EE3-BCBB-050D2F52FCDA}"/>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381501" y="5117523"/>
          <a:ext cx="441614" cy="103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77</xdr:col>
      <xdr:colOff>8659</xdr:colOff>
      <xdr:row>54</xdr:row>
      <xdr:rowOff>25977</xdr:rowOff>
    </xdr:from>
    <xdr:ext cx="676275" cy="85725"/>
    <xdr:pic>
      <xdr:nvPicPr>
        <xdr:cNvPr id="18" name="図 12">
          <a:extLst>
            <a:ext uri="{FF2B5EF4-FFF2-40B4-BE49-F238E27FC236}">
              <a16:creationId xmlns:a16="http://schemas.microsoft.com/office/drawing/2014/main" id="{26B80351-060A-4515-9834-86F65589BE57}"/>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485659" y="5143500"/>
          <a:ext cx="676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101</xdr:col>
      <xdr:colOff>34636</xdr:colOff>
      <xdr:row>51</xdr:row>
      <xdr:rowOff>60613</xdr:rowOff>
    </xdr:from>
    <xdr:ext cx="155864" cy="51955"/>
    <xdr:pic>
      <xdr:nvPicPr>
        <xdr:cNvPr id="19" name="図 12">
          <a:extLst>
            <a:ext uri="{FF2B5EF4-FFF2-40B4-BE49-F238E27FC236}">
              <a16:creationId xmlns:a16="http://schemas.microsoft.com/office/drawing/2014/main" id="{768ACF99-A6DC-41BC-9A61-00CC04851773}"/>
            </a:ext>
          </a:extLst>
        </xdr:cNvPr>
        <xdr:cNvPicPr>
          <a:picLocks/>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8511886" y="4658590"/>
          <a:ext cx="155864" cy="519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107</xdr:col>
      <xdr:colOff>34637</xdr:colOff>
      <xdr:row>51</xdr:row>
      <xdr:rowOff>51954</xdr:rowOff>
    </xdr:from>
    <xdr:to>
      <xdr:col>119</xdr:col>
      <xdr:colOff>34637</xdr:colOff>
      <xdr:row>55</xdr:row>
      <xdr:rowOff>77931</xdr:rowOff>
    </xdr:to>
    <xdr:sp macro="" textlink="">
      <xdr:nvSpPr>
        <xdr:cNvPr id="20" name="正方形/長方形 19">
          <a:extLst>
            <a:ext uri="{FF2B5EF4-FFF2-40B4-BE49-F238E27FC236}">
              <a16:creationId xmlns:a16="http://schemas.microsoft.com/office/drawing/2014/main" id="{2F2B6086-8A6A-463B-870D-1D475E2FB2E3}"/>
            </a:ext>
          </a:extLst>
        </xdr:cNvPr>
        <xdr:cNvSpPr/>
      </xdr:nvSpPr>
      <xdr:spPr>
        <a:xfrm>
          <a:off x="10226387" y="6554931"/>
          <a:ext cx="1143000" cy="71870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昼食場所③</a:t>
          </a:r>
          <a:r>
            <a:rPr kumimoji="1" lang="en-US" altLang="ja-JP" sz="1100">
              <a:solidFill>
                <a:sysClr val="windowText" lastClr="000000"/>
              </a:solidFill>
            </a:rPr>
            <a:t>】</a:t>
          </a:r>
          <a:endParaRPr kumimoji="1" lang="ja-JP" altLang="en-US" sz="1100">
            <a:solidFill>
              <a:sysClr val="windowText" lastClr="000000"/>
            </a:solidFill>
          </a:endParaRPr>
        </a:p>
      </xdr:txBody>
    </xdr:sp>
    <xdr:clientData/>
  </xdr:twoCellAnchor>
  <xdr:twoCellAnchor editAs="oneCell">
    <xdr:from>
      <xdr:col>24</xdr:col>
      <xdr:colOff>8659</xdr:colOff>
      <xdr:row>46</xdr:row>
      <xdr:rowOff>95252</xdr:rowOff>
    </xdr:from>
    <xdr:to>
      <xdr:col>28</xdr:col>
      <xdr:colOff>63257</xdr:colOff>
      <xdr:row>48</xdr:row>
      <xdr:rowOff>26645</xdr:rowOff>
    </xdr:to>
    <xdr:pic>
      <xdr:nvPicPr>
        <xdr:cNvPr id="21" name="図 20" descr="大型バス」イラスト無料">
          <a:extLst>
            <a:ext uri="{FF2B5EF4-FFF2-40B4-BE49-F238E27FC236}">
              <a16:creationId xmlns:a16="http://schemas.microsoft.com/office/drawing/2014/main" id="{0E086D11-6B9C-4169-A519-1D04C793569D}"/>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294659" y="5732320"/>
          <a:ext cx="435598" cy="2777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43296</xdr:colOff>
      <xdr:row>35</xdr:row>
      <xdr:rowOff>95250</xdr:rowOff>
    </xdr:from>
    <xdr:to>
      <xdr:col>28</xdr:col>
      <xdr:colOff>2644</xdr:colOff>
      <xdr:row>37</xdr:row>
      <xdr:rowOff>26643</xdr:rowOff>
    </xdr:to>
    <xdr:pic>
      <xdr:nvPicPr>
        <xdr:cNvPr id="22" name="図 21" descr="大型バス」イラスト無料">
          <a:extLst>
            <a:ext uri="{FF2B5EF4-FFF2-40B4-BE49-F238E27FC236}">
              <a16:creationId xmlns:a16="http://schemas.microsoft.com/office/drawing/2014/main" id="{2C6AFE77-74AA-42FA-B124-E514E868B356}"/>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48296" y="3827318"/>
          <a:ext cx="435598" cy="2777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34636</xdr:colOff>
      <xdr:row>25</xdr:row>
      <xdr:rowOff>34635</xdr:rowOff>
    </xdr:from>
    <xdr:to>
      <xdr:col>28</xdr:col>
      <xdr:colOff>89234</xdr:colOff>
      <xdr:row>26</xdr:row>
      <xdr:rowOff>139210</xdr:rowOff>
    </xdr:to>
    <xdr:pic>
      <xdr:nvPicPr>
        <xdr:cNvPr id="23" name="図 22" descr="大型バス」イラスト無料">
          <a:extLst>
            <a:ext uri="{FF2B5EF4-FFF2-40B4-BE49-F238E27FC236}">
              <a16:creationId xmlns:a16="http://schemas.microsoft.com/office/drawing/2014/main" id="{011AD909-8BF8-47D8-8D23-E318EC97B09A}"/>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034886" y="2034885"/>
          <a:ext cx="435598" cy="2777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8659</xdr:colOff>
      <xdr:row>35</xdr:row>
      <xdr:rowOff>77933</xdr:rowOff>
    </xdr:from>
    <xdr:to>
      <xdr:col>103</xdr:col>
      <xdr:colOff>43296</xdr:colOff>
      <xdr:row>44</xdr:row>
      <xdr:rowOff>103909</xdr:rowOff>
    </xdr:to>
    <xdr:sp macro="" textlink="">
      <xdr:nvSpPr>
        <xdr:cNvPr id="24" name="正方形/長方形 23">
          <a:extLst>
            <a:ext uri="{FF2B5EF4-FFF2-40B4-BE49-F238E27FC236}">
              <a16:creationId xmlns:a16="http://schemas.microsoft.com/office/drawing/2014/main" id="{C79BBDD3-528D-4836-AFED-F11F9689B80C}"/>
            </a:ext>
          </a:extLst>
        </xdr:cNvPr>
        <xdr:cNvSpPr/>
      </xdr:nvSpPr>
      <xdr:spPr>
        <a:xfrm>
          <a:off x="865909" y="3810001"/>
          <a:ext cx="8988137" cy="158461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8655</xdr:colOff>
      <xdr:row>46</xdr:row>
      <xdr:rowOff>69275</xdr:rowOff>
    </xdr:from>
    <xdr:to>
      <xdr:col>104</xdr:col>
      <xdr:colOff>43292</xdr:colOff>
      <xdr:row>55</xdr:row>
      <xdr:rowOff>95251</xdr:rowOff>
    </xdr:to>
    <xdr:sp macro="" textlink="">
      <xdr:nvSpPr>
        <xdr:cNvPr id="2" name="正方形/長方形 1">
          <a:extLst>
            <a:ext uri="{FF2B5EF4-FFF2-40B4-BE49-F238E27FC236}">
              <a16:creationId xmlns:a16="http://schemas.microsoft.com/office/drawing/2014/main" id="{B709BF46-EC26-4BC9-A889-83B791D2CB05}"/>
            </a:ext>
          </a:extLst>
        </xdr:cNvPr>
        <xdr:cNvSpPr/>
      </xdr:nvSpPr>
      <xdr:spPr>
        <a:xfrm>
          <a:off x="961155" y="5706343"/>
          <a:ext cx="8988137" cy="158461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209550</xdr:colOff>
      <xdr:row>24</xdr:row>
      <xdr:rowOff>19050</xdr:rowOff>
    </xdr:from>
    <xdr:to>
      <xdr:col>22</xdr:col>
      <xdr:colOff>19050</xdr:colOff>
      <xdr:row>24</xdr:row>
      <xdr:rowOff>171450</xdr:rowOff>
    </xdr:to>
    <xdr:sp macro="" textlink="">
      <xdr:nvSpPr>
        <xdr:cNvPr id="2" name="円/楕円 1">
          <a:extLst>
            <a:ext uri="{FF2B5EF4-FFF2-40B4-BE49-F238E27FC236}">
              <a16:creationId xmlns:a16="http://schemas.microsoft.com/office/drawing/2014/main" id="{00000000-0008-0000-0400-000002000000}"/>
            </a:ext>
          </a:extLst>
        </xdr:cNvPr>
        <xdr:cNvSpPr/>
      </xdr:nvSpPr>
      <xdr:spPr>
        <a:xfrm>
          <a:off x="6915150" y="4000500"/>
          <a:ext cx="190500" cy="1524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257175</xdr:colOff>
      <xdr:row>26</xdr:row>
      <xdr:rowOff>9525</xdr:rowOff>
    </xdr:from>
    <xdr:to>
      <xdr:col>21</xdr:col>
      <xdr:colOff>85725</xdr:colOff>
      <xdr:row>26</xdr:row>
      <xdr:rowOff>152400</xdr:rowOff>
    </xdr:to>
    <xdr:sp macro="" textlink="">
      <xdr:nvSpPr>
        <xdr:cNvPr id="3" name="円/楕円 2">
          <a:extLst>
            <a:ext uri="{FF2B5EF4-FFF2-40B4-BE49-F238E27FC236}">
              <a16:creationId xmlns:a16="http://schemas.microsoft.com/office/drawing/2014/main" id="{00000000-0008-0000-0400-000003000000}"/>
            </a:ext>
          </a:extLst>
        </xdr:cNvPr>
        <xdr:cNvSpPr/>
      </xdr:nvSpPr>
      <xdr:spPr>
        <a:xfrm>
          <a:off x="6600825" y="4352925"/>
          <a:ext cx="190500" cy="14287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200025</xdr:colOff>
      <xdr:row>28</xdr:row>
      <xdr:rowOff>9525</xdr:rowOff>
    </xdr:from>
    <xdr:to>
      <xdr:col>22</xdr:col>
      <xdr:colOff>9525</xdr:colOff>
      <xdr:row>28</xdr:row>
      <xdr:rowOff>161925</xdr:rowOff>
    </xdr:to>
    <xdr:sp macro="" textlink="">
      <xdr:nvSpPr>
        <xdr:cNvPr id="4" name="円/楕円 3">
          <a:extLst>
            <a:ext uri="{FF2B5EF4-FFF2-40B4-BE49-F238E27FC236}">
              <a16:creationId xmlns:a16="http://schemas.microsoft.com/office/drawing/2014/main" id="{00000000-0008-0000-0400-000004000000}"/>
            </a:ext>
          </a:extLst>
        </xdr:cNvPr>
        <xdr:cNvSpPr/>
      </xdr:nvSpPr>
      <xdr:spPr>
        <a:xfrm>
          <a:off x="6905625" y="4695825"/>
          <a:ext cx="190500" cy="1524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28575</xdr:colOff>
      <xdr:row>46</xdr:row>
      <xdr:rowOff>47625</xdr:rowOff>
    </xdr:from>
    <xdr:to>
      <xdr:col>6</xdr:col>
      <xdr:colOff>352425</xdr:colOff>
      <xdr:row>47</xdr:row>
      <xdr:rowOff>104775</xdr:rowOff>
    </xdr:to>
    <xdr:sp macro="" textlink="">
      <xdr:nvSpPr>
        <xdr:cNvPr id="5" name="円/楕円 4">
          <a:extLst>
            <a:ext uri="{FF2B5EF4-FFF2-40B4-BE49-F238E27FC236}">
              <a16:creationId xmlns:a16="http://schemas.microsoft.com/office/drawing/2014/main" id="{00000000-0008-0000-0400-000005000000}"/>
            </a:ext>
          </a:extLst>
        </xdr:cNvPr>
        <xdr:cNvSpPr/>
      </xdr:nvSpPr>
      <xdr:spPr>
        <a:xfrm>
          <a:off x="1476375" y="7839075"/>
          <a:ext cx="323850"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504824</xdr:colOff>
      <xdr:row>46</xdr:row>
      <xdr:rowOff>76200</xdr:rowOff>
    </xdr:from>
    <xdr:to>
      <xdr:col>13</xdr:col>
      <xdr:colOff>19049</xdr:colOff>
      <xdr:row>47</xdr:row>
      <xdr:rowOff>133350</xdr:rowOff>
    </xdr:to>
    <xdr:sp macro="" textlink="">
      <xdr:nvSpPr>
        <xdr:cNvPr id="6" name="円/楕円 5">
          <a:extLst>
            <a:ext uri="{FF2B5EF4-FFF2-40B4-BE49-F238E27FC236}">
              <a16:creationId xmlns:a16="http://schemas.microsoft.com/office/drawing/2014/main" id="{00000000-0008-0000-0400-000006000000}"/>
            </a:ext>
          </a:extLst>
        </xdr:cNvPr>
        <xdr:cNvSpPr/>
      </xdr:nvSpPr>
      <xdr:spPr>
        <a:xfrm>
          <a:off x="3981449" y="7867650"/>
          <a:ext cx="35242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123825</xdr:colOff>
      <xdr:row>31</xdr:row>
      <xdr:rowOff>47625</xdr:rowOff>
    </xdr:from>
    <xdr:to>
      <xdr:col>19</xdr:col>
      <xdr:colOff>219075</xdr:colOff>
      <xdr:row>31</xdr:row>
      <xdr:rowOff>152399</xdr:rowOff>
    </xdr:to>
    <xdr:sp macro="" textlink="">
      <xdr:nvSpPr>
        <xdr:cNvPr id="7" name="円/楕円 6">
          <a:extLst>
            <a:ext uri="{FF2B5EF4-FFF2-40B4-BE49-F238E27FC236}">
              <a16:creationId xmlns:a16="http://schemas.microsoft.com/office/drawing/2014/main" id="{00000000-0008-0000-0400-000007000000}"/>
            </a:ext>
          </a:extLst>
        </xdr:cNvPr>
        <xdr:cNvSpPr/>
      </xdr:nvSpPr>
      <xdr:spPr>
        <a:xfrm>
          <a:off x="6162675" y="5248275"/>
          <a:ext cx="952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113</xdr:col>
      <xdr:colOff>47625</xdr:colOff>
      <xdr:row>1</xdr:row>
      <xdr:rowOff>133349</xdr:rowOff>
    </xdr:from>
    <xdr:to>
      <xdr:col>123</xdr:col>
      <xdr:colOff>76200</xdr:colOff>
      <xdr:row>15</xdr:row>
      <xdr:rowOff>28575</xdr:rowOff>
    </xdr:to>
    <xdr:pic>
      <xdr:nvPicPr>
        <xdr:cNvPr id="3" name="図 1">
          <a:extLst>
            <a:ext uri="{FF2B5EF4-FFF2-40B4-BE49-F238E27FC236}">
              <a16:creationId xmlns:a16="http://schemas.microsoft.com/office/drawing/2014/main" id="{DB4C52BB-B7A8-440C-AFE8-AD0949E0FDB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10700" y="266699"/>
          <a:ext cx="981075" cy="10953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21</xdr:col>
      <xdr:colOff>209550</xdr:colOff>
      <xdr:row>24</xdr:row>
      <xdr:rowOff>19050</xdr:rowOff>
    </xdr:from>
    <xdr:to>
      <xdr:col>22</xdr:col>
      <xdr:colOff>19050</xdr:colOff>
      <xdr:row>24</xdr:row>
      <xdr:rowOff>171450</xdr:rowOff>
    </xdr:to>
    <xdr:sp macro="" textlink="">
      <xdr:nvSpPr>
        <xdr:cNvPr id="3" name="円/楕円 2">
          <a:extLst>
            <a:ext uri="{FF2B5EF4-FFF2-40B4-BE49-F238E27FC236}">
              <a16:creationId xmlns:a16="http://schemas.microsoft.com/office/drawing/2014/main" id="{00000000-0008-0000-0700-000003000000}"/>
            </a:ext>
          </a:extLst>
        </xdr:cNvPr>
        <xdr:cNvSpPr/>
      </xdr:nvSpPr>
      <xdr:spPr>
        <a:xfrm>
          <a:off x="6915150" y="4000500"/>
          <a:ext cx="190500" cy="1524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257175</xdr:colOff>
      <xdr:row>26</xdr:row>
      <xdr:rowOff>9525</xdr:rowOff>
    </xdr:from>
    <xdr:to>
      <xdr:col>21</xdr:col>
      <xdr:colOff>85725</xdr:colOff>
      <xdr:row>26</xdr:row>
      <xdr:rowOff>152400</xdr:rowOff>
    </xdr:to>
    <xdr:sp macro="" textlink="">
      <xdr:nvSpPr>
        <xdr:cNvPr id="4" name="円/楕円 3">
          <a:extLst>
            <a:ext uri="{FF2B5EF4-FFF2-40B4-BE49-F238E27FC236}">
              <a16:creationId xmlns:a16="http://schemas.microsoft.com/office/drawing/2014/main" id="{00000000-0008-0000-0700-000004000000}"/>
            </a:ext>
          </a:extLst>
        </xdr:cNvPr>
        <xdr:cNvSpPr/>
      </xdr:nvSpPr>
      <xdr:spPr>
        <a:xfrm>
          <a:off x="6600825" y="5429250"/>
          <a:ext cx="190500" cy="14287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419100</xdr:colOff>
      <xdr:row>25</xdr:row>
      <xdr:rowOff>47625</xdr:rowOff>
    </xdr:from>
    <xdr:to>
      <xdr:col>29</xdr:col>
      <xdr:colOff>609600</xdr:colOff>
      <xdr:row>26</xdr:row>
      <xdr:rowOff>19050</xdr:rowOff>
    </xdr:to>
    <xdr:sp macro="" textlink="">
      <xdr:nvSpPr>
        <xdr:cNvPr id="6" name="円/楕円 5">
          <a:extLst>
            <a:ext uri="{FF2B5EF4-FFF2-40B4-BE49-F238E27FC236}">
              <a16:creationId xmlns:a16="http://schemas.microsoft.com/office/drawing/2014/main" id="{00000000-0008-0000-0700-000006000000}"/>
            </a:ext>
          </a:extLst>
        </xdr:cNvPr>
        <xdr:cNvSpPr/>
      </xdr:nvSpPr>
      <xdr:spPr>
        <a:xfrm>
          <a:off x="11601450" y="4152900"/>
          <a:ext cx="190500" cy="1524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647700</xdr:colOff>
      <xdr:row>33</xdr:row>
      <xdr:rowOff>28575</xdr:rowOff>
    </xdr:from>
    <xdr:to>
      <xdr:col>30</xdr:col>
      <xdr:colOff>142875</xdr:colOff>
      <xdr:row>34</xdr:row>
      <xdr:rowOff>85725</xdr:rowOff>
    </xdr:to>
    <xdr:sp macro="" textlink="">
      <xdr:nvSpPr>
        <xdr:cNvPr id="7" name="円/楕円 6">
          <a:extLst>
            <a:ext uri="{FF2B5EF4-FFF2-40B4-BE49-F238E27FC236}">
              <a16:creationId xmlns:a16="http://schemas.microsoft.com/office/drawing/2014/main" id="{00000000-0008-0000-0700-000007000000}"/>
            </a:ext>
          </a:extLst>
        </xdr:cNvPr>
        <xdr:cNvSpPr/>
      </xdr:nvSpPr>
      <xdr:spPr>
        <a:xfrm>
          <a:off x="11830050" y="5514975"/>
          <a:ext cx="323850"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542924</xdr:colOff>
      <xdr:row>32</xdr:row>
      <xdr:rowOff>142875</xdr:rowOff>
    </xdr:from>
    <xdr:to>
      <xdr:col>31</xdr:col>
      <xdr:colOff>66674</xdr:colOff>
      <xdr:row>34</xdr:row>
      <xdr:rowOff>28575</xdr:rowOff>
    </xdr:to>
    <xdr:sp macro="" textlink="">
      <xdr:nvSpPr>
        <xdr:cNvPr id="9" name="円/楕円 8">
          <a:extLst>
            <a:ext uri="{FF2B5EF4-FFF2-40B4-BE49-F238E27FC236}">
              <a16:creationId xmlns:a16="http://schemas.microsoft.com/office/drawing/2014/main" id="{00000000-0008-0000-0700-000009000000}"/>
            </a:ext>
          </a:extLst>
        </xdr:cNvPr>
        <xdr:cNvSpPr/>
      </xdr:nvSpPr>
      <xdr:spPr>
        <a:xfrm>
          <a:off x="12553949" y="5457825"/>
          <a:ext cx="35242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123825</xdr:colOff>
      <xdr:row>31</xdr:row>
      <xdr:rowOff>47625</xdr:rowOff>
    </xdr:from>
    <xdr:to>
      <xdr:col>19</xdr:col>
      <xdr:colOff>219075</xdr:colOff>
      <xdr:row>31</xdr:row>
      <xdr:rowOff>152399</xdr:rowOff>
    </xdr:to>
    <xdr:sp macro="" textlink="">
      <xdr:nvSpPr>
        <xdr:cNvPr id="10" name="円/楕円 9">
          <a:extLst>
            <a:ext uri="{FF2B5EF4-FFF2-40B4-BE49-F238E27FC236}">
              <a16:creationId xmlns:a16="http://schemas.microsoft.com/office/drawing/2014/main" id="{00000000-0008-0000-0700-00000A000000}"/>
            </a:ext>
          </a:extLst>
        </xdr:cNvPr>
        <xdr:cNvSpPr/>
      </xdr:nvSpPr>
      <xdr:spPr>
        <a:xfrm>
          <a:off x="6162675" y="5248275"/>
          <a:ext cx="952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21</xdr:col>
      <xdr:colOff>209550</xdr:colOff>
      <xdr:row>24</xdr:row>
      <xdr:rowOff>19050</xdr:rowOff>
    </xdr:from>
    <xdr:to>
      <xdr:col>22</xdr:col>
      <xdr:colOff>19050</xdr:colOff>
      <xdr:row>24</xdr:row>
      <xdr:rowOff>171450</xdr:rowOff>
    </xdr:to>
    <xdr:sp macro="" textlink="">
      <xdr:nvSpPr>
        <xdr:cNvPr id="2" name="円/楕円 1">
          <a:extLst>
            <a:ext uri="{FF2B5EF4-FFF2-40B4-BE49-F238E27FC236}">
              <a16:creationId xmlns:a16="http://schemas.microsoft.com/office/drawing/2014/main" id="{00000000-0008-0000-0800-000002000000}"/>
            </a:ext>
          </a:extLst>
        </xdr:cNvPr>
        <xdr:cNvSpPr/>
      </xdr:nvSpPr>
      <xdr:spPr>
        <a:xfrm>
          <a:off x="6915150" y="3943350"/>
          <a:ext cx="190500" cy="1524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257175</xdr:colOff>
      <xdr:row>26</xdr:row>
      <xdr:rowOff>9525</xdr:rowOff>
    </xdr:from>
    <xdr:to>
      <xdr:col>21</xdr:col>
      <xdr:colOff>85725</xdr:colOff>
      <xdr:row>26</xdr:row>
      <xdr:rowOff>152400</xdr:rowOff>
    </xdr:to>
    <xdr:sp macro="" textlink="">
      <xdr:nvSpPr>
        <xdr:cNvPr id="3" name="円/楕円 2">
          <a:extLst>
            <a:ext uri="{FF2B5EF4-FFF2-40B4-BE49-F238E27FC236}">
              <a16:creationId xmlns:a16="http://schemas.microsoft.com/office/drawing/2014/main" id="{00000000-0008-0000-0800-000003000000}"/>
            </a:ext>
          </a:extLst>
        </xdr:cNvPr>
        <xdr:cNvSpPr/>
      </xdr:nvSpPr>
      <xdr:spPr>
        <a:xfrm>
          <a:off x="6600825" y="4295775"/>
          <a:ext cx="190500" cy="14287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123825</xdr:colOff>
      <xdr:row>31</xdr:row>
      <xdr:rowOff>47625</xdr:rowOff>
    </xdr:from>
    <xdr:to>
      <xdr:col>19</xdr:col>
      <xdr:colOff>219075</xdr:colOff>
      <xdr:row>31</xdr:row>
      <xdr:rowOff>152399</xdr:rowOff>
    </xdr:to>
    <xdr:sp macro="" textlink="">
      <xdr:nvSpPr>
        <xdr:cNvPr id="7" name="円/楕円 6">
          <a:extLst>
            <a:ext uri="{FF2B5EF4-FFF2-40B4-BE49-F238E27FC236}">
              <a16:creationId xmlns:a16="http://schemas.microsoft.com/office/drawing/2014/main" id="{00000000-0008-0000-0800-000007000000}"/>
            </a:ext>
          </a:extLst>
        </xdr:cNvPr>
        <xdr:cNvSpPr/>
      </xdr:nvSpPr>
      <xdr:spPr>
        <a:xfrm>
          <a:off x="6162675" y="5191125"/>
          <a:ext cx="952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AMAZAKI\Dropbox\&#12402;&#12400;&#12426;&#65298;\&#26032;&#26009;&#37329;&#35211;&#31309;&#35352;&#37682;&#12501;&#12457;&#12523;&#12480;\&#9632;&#9632;&#9632;&#9632;&#26032;&#26009;&#37329;&#35336;&#31639;&#12471;&#12473;&#12486;&#12512;19&#9632;&#9632;&#9632;&#96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YAMAZAKI\Dropbox\&#12402;&#12400;&#12426;&#65298;\&#26032;&#26009;&#37329;&#35211;&#31309;&#35352;&#37682;&#12501;&#12457;&#12523;&#12480;\sy&#12288;&#12532;&#12451;&#12521;&#12450;&#12531;&#12472;&#12455;&#12522;&#12459;&#12288;&#36817;&#27743;&#20843;&#24161;&#12288;1114&#12288;K.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YAMAZAKI\Dropbox%20(&#12402;&#12400;&#12426;)\&#12402;&#12400;&#12426;&#65298;\&#26032;&#26009;&#37329;&#35211;&#31309;&#35352;&#37682;&#12501;&#12457;&#12523;&#12480;\&#9632;&#9632;&#9632;&#9632;&#26032;&#26009;&#37329;&#35336;&#31639;&#12471;&#12473;&#12486;&#12512;19&#9632;&#9632;&#9632;&#96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バス代計算表"/>
      <sheetName val="内訳(A)"/>
      <sheetName val="内訳（B）"/>
      <sheetName val="内訳（C）"/>
      <sheetName val="内訳（Ｄ）"/>
      <sheetName val="運送引受書"/>
      <sheetName val="お見積表"/>
      <sheetName val="FAX鏡"/>
    </sheetNames>
    <sheetDataSet>
      <sheetData sheetId="0">
        <row r="5">
          <cell r="F5">
            <v>0.29166666666666669</v>
          </cell>
        </row>
        <row r="8">
          <cell r="F8">
            <v>0</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バス代計算表"/>
      <sheetName val="内訳(A)"/>
      <sheetName val="内訳（B）"/>
      <sheetName val="内訳（C）"/>
      <sheetName val="内訳（Ｄ）"/>
      <sheetName val="運送引受書"/>
      <sheetName val="お見積表"/>
      <sheetName val="FAX鏡"/>
    </sheetNames>
    <sheetDataSet>
      <sheetData sheetId="0" refreshError="1">
        <row r="5">
          <cell r="F5">
            <v>0.57638888888888895</v>
          </cell>
        </row>
        <row r="6">
          <cell r="F6">
            <v>0.8125</v>
          </cell>
        </row>
        <row r="7">
          <cell r="F7">
            <v>5.5555555555555552E-2</v>
          </cell>
        </row>
        <row r="8">
          <cell r="F8">
            <v>4.1666666666666664E-2</v>
          </cell>
        </row>
        <row r="14">
          <cell r="F14">
            <v>110</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バス代計算表"/>
      <sheetName val="内訳(A)"/>
      <sheetName val="内訳（B）"/>
      <sheetName val="内訳（C）"/>
      <sheetName val="内訳（Ｄ）"/>
      <sheetName val="運送引受書"/>
      <sheetName val="お見積表"/>
      <sheetName val="FAX鏡"/>
    </sheetNames>
    <sheetDataSet>
      <sheetData sheetId="0">
        <row r="5">
          <cell r="F5">
            <v>0.5625</v>
          </cell>
        </row>
        <row r="7">
          <cell r="F7">
            <v>2.7777777777777776E-2</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info@hibarikk.com" TargetMode="External"/></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188"/>
  <sheetViews>
    <sheetView tabSelected="1" topLeftCell="A16" zoomScaleNormal="100" workbookViewId="0">
      <selection activeCell="F53" sqref="F53"/>
    </sheetView>
  </sheetViews>
  <sheetFormatPr defaultRowHeight="13.5"/>
  <cols>
    <col min="1" max="1" width="3.5" bestFit="1" customWidth="1"/>
    <col min="2" max="2" width="57.75" bestFit="1" customWidth="1"/>
    <col min="3" max="3" width="22.75" bestFit="1" customWidth="1"/>
  </cols>
  <sheetData>
    <row r="1" spans="1:18" ht="24.95" customHeight="1">
      <c r="A1" s="626"/>
      <c r="B1" s="626"/>
      <c r="C1" s="117" t="s">
        <v>649</v>
      </c>
      <c r="D1" t="s">
        <v>650</v>
      </c>
      <c r="K1" t="s">
        <v>976</v>
      </c>
    </row>
    <row r="2" spans="1:18" ht="24.95" customHeight="1">
      <c r="A2" s="1">
        <v>1</v>
      </c>
      <c r="B2" s="1" t="s">
        <v>647</v>
      </c>
      <c r="C2" s="349">
        <v>44905</v>
      </c>
      <c r="D2" t="s">
        <v>651</v>
      </c>
    </row>
    <row r="3" spans="1:18" ht="24.95" customHeight="1">
      <c r="A3" s="1">
        <v>2</v>
      </c>
      <c r="B3" s="1" t="s">
        <v>648</v>
      </c>
      <c r="C3" s="350">
        <v>0</v>
      </c>
      <c r="D3" t="s">
        <v>909</v>
      </c>
      <c r="E3">
        <v>0</v>
      </c>
      <c r="F3" t="s">
        <v>910</v>
      </c>
      <c r="G3">
        <v>1</v>
      </c>
      <c r="H3" t="s">
        <v>911</v>
      </c>
      <c r="I3">
        <v>2</v>
      </c>
      <c r="K3" t="s">
        <v>982</v>
      </c>
    </row>
    <row r="4" spans="1:18" ht="24.95" customHeight="1">
      <c r="A4" s="1">
        <v>3</v>
      </c>
      <c r="B4" s="1" t="s">
        <v>652</v>
      </c>
      <c r="C4" s="350">
        <v>1</v>
      </c>
      <c r="D4" t="s">
        <v>653</v>
      </c>
    </row>
    <row r="5" spans="1:18" ht="24.95" customHeight="1">
      <c r="A5" s="1">
        <v>4</v>
      </c>
      <c r="B5" s="1" t="s">
        <v>654</v>
      </c>
      <c r="C5" s="350"/>
    </row>
    <row r="6" spans="1:18" ht="24.95" customHeight="1">
      <c r="A6" s="1">
        <v>5</v>
      </c>
      <c r="B6" s="1" t="s">
        <v>655</v>
      </c>
      <c r="C6" s="350"/>
      <c r="D6" t="s">
        <v>656</v>
      </c>
    </row>
    <row r="7" spans="1:18" ht="24.95" customHeight="1">
      <c r="A7" s="1">
        <v>6</v>
      </c>
      <c r="B7" s="1" t="s">
        <v>657</v>
      </c>
      <c r="C7" s="350"/>
      <c r="D7" t="s">
        <v>658</v>
      </c>
      <c r="K7" t="s">
        <v>686</v>
      </c>
      <c r="M7" t="s">
        <v>689</v>
      </c>
      <c r="O7" t="s">
        <v>690</v>
      </c>
      <c r="Q7" t="s">
        <v>692</v>
      </c>
      <c r="R7" t="s">
        <v>694</v>
      </c>
    </row>
    <row r="8" spans="1:18" ht="24.95" customHeight="1">
      <c r="A8" s="1">
        <v>7</v>
      </c>
      <c r="B8" s="1" t="s">
        <v>659</v>
      </c>
      <c r="C8" s="350"/>
      <c r="K8" t="s">
        <v>687</v>
      </c>
      <c r="M8" t="s">
        <v>688</v>
      </c>
      <c r="O8" t="s">
        <v>691</v>
      </c>
      <c r="Q8" t="s">
        <v>693</v>
      </c>
      <c r="R8" t="s">
        <v>695</v>
      </c>
    </row>
    <row r="9" spans="1:18" ht="24.95" customHeight="1">
      <c r="A9" s="1">
        <v>8</v>
      </c>
      <c r="B9" s="1" t="s">
        <v>660</v>
      </c>
      <c r="C9" s="350"/>
      <c r="D9" t="s">
        <v>683</v>
      </c>
      <c r="K9" t="s">
        <v>977</v>
      </c>
      <c r="M9" t="s">
        <v>978</v>
      </c>
      <c r="O9" t="s">
        <v>981</v>
      </c>
      <c r="Q9" t="s">
        <v>979</v>
      </c>
      <c r="R9" t="s">
        <v>980</v>
      </c>
    </row>
    <row r="10" spans="1:18" ht="24.95" customHeight="1">
      <c r="A10" s="1">
        <v>9</v>
      </c>
      <c r="B10" s="1" t="s">
        <v>661</v>
      </c>
      <c r="C10" s="350"/>
      <c r="D10" t="s">
        <v>742</v>
      </c>
    </row>
    <row r="11" spans="1:18" ht="24.95" customHeight="1">
      <c r="A11" s="1">
        <v>10</v>
      </c>
      <c r="B11" s="1" t="s">
        <v>662</v>
      </c>
      <c r="C11" s="350"/>
      <c r="D11" t="s">
        <v>663</v>
      </c>
    </row>
    <row r="12" spans="1:18" ht="24.95" customHeight="1">
      <c r="A12" s="1">
        <v>11</v>
      </c>
      <c r="B12" s="1" t="s">
        <v>664</v>
      </c>
      <c r="C12" s="350">
        <v>10</v>
      </c>
    </row>
    <row r="13" spans="1:18" ht="24.95" customHeight="1">
      <c r="A13" s="1">
        <v>12</v>
      </c>
      <c r="B13" s="1" t="s">
        <v>665</v>
      </c>
      <c r="C13" s="350" t="s">
        <v>996</v>
      </c>
      <c r="D13" t="s">
        <v>713</v>
      </c>
    </row>
    <row r="14" spans="1:18" ht="24.95" customHeight="1">
      <c r="A14" s="1">
        <v>13</v>
      </c>
      <c r="B14" s="1" t="s">
        <v>666</v>
      </c>
      <c r="C14" s="350"/>
    </row>
    <row r="15" spans="1:18" ht="24.95" customHeight="1">
      <c r="A15" s="1">
        <v>14</v>
      </c>
      <c r="B15" s="1" t="s">
        <v>667</v>
      </c>
      <c r="C15" s="351" t="s">
        <v>985</v>
      </c>
    </row>
    <row r="16" spans="1:18" ht="24.95" customHeight="1">
      <c r="A16" s="1">
        <v>15</v>
      </c>
      <c r="B16" s="1" t="s">
        <v>668</v>
      </c>
      <c r="C16" s="352" t="s">
        <v>1007</v>
      </c>
    </row>
    <row r="17" spans="1:14" ht="24.95" customHeight="1">
      <c r="A17" s="1">
        <v>16</v>
      </c>
      <c r="B17" s="1" t="s">
        <v>669</v>
      </c>
      <c r="C17" s="353" t="s">
        <v>1026</v>
      </c>
    </row>
    <row r="18" spans="1:14" ht="24.95" customHeight="1">
      <c r="A18" s="1">
        <v>17</v>
      </c>
      <c r="B18" s="1" t="s">
        <v>670</v>
      </c>
      <c r="C18" s="350" t="s">
        <v>1027</v>
      </c>
      <c r="D18" t="s">
        <v>675</v>
      </c>
      <c r="I18" t="s">
        <v>983</v>
      </c>
    </row>
    <row r="19" spans="1:14" ht="24.95" customHeight="1">
      <c r="A19" s="1">
        <v>18</v>
      </c>
      <c r="B19" s="1" t="s">
        <v>735</v>
      </c>
      <c r="C19" s="350"/>
      <c r="D19" t="s">
        <v>684</v>
      </c>
    </row>
    <row r="20" spans="1:14" ht="24.95" customHeight="1">
      <c r="A20" s="1">
        <v>19</v>
      </c>
      <c r="B20" s="1" t="s">
        <v>671</v>
      </c>
      <c r="C20" s="354"/>
      <c r="D20" t="s">
        <v>741</v>
      </c>
    </row>
    <row r="21" spans="1:14" ht="24.95" customHeight="1">
      <c r="A21" s="1">
        <v>20</v>
      </c>
      <c r="B21" s="1" t="s">
        <v>685</v>
      </c>
      <c r="C21" s="354"/>
      <c r="D21" t="s">
        <v>741</v>
      </c>
    </row>
    <row r="22" spans="1:14" ht="24.95" customHeight="1">
      <c r="A22" s="1">
        <v>21</v>
      </c>
      <c r="B22" s="1" t="s">
        <v>781</v>
      </c>
      <c r="C22" s="354"/>
      <c r="D22" t="s">
        <v>744</v>
      </c>
    </row>
    <row r="23" spans="1:14" ht="24.95" customHeight="1">
      <c r="A23" s="1">
        <v>22</v>
      </c>
      <c r="B23" s="1" t="s">
        <v>672</v>
      </c>
      <c r="C23" s="350" t="s">
        <v>825</v>
      </c>
      <c r="D23" t="s">
        <v>676</v>
      </c>
      <c r="G23" s="627" t="s">
        <v>677</v>
      </c>
      <c r="H23" s="627"/>
      <c r="I23" t="s">
        <v>678</v>
      </c>
    </row>
    <row r="24" spans="1:14" ht="24.95" customHeight="1">
      <c r="A24" s="1">
        <v>23</v>
      </c>
      <c r="B24" s="1" t="s">
        <v>673</v>
      </c>
      <c r="C24" s="355" t="s">
        <v>736</v>
      </c>
      <c r="D24" t="s">
        <v>682</v>
      </c>
    </row>
    <row r="25" spans="1:14" ht="24.95" customHeight="1">
      <c r="A25" s="1">
        <v>24</v>
      </c>
      <c r="B25" s="1" t="s">
        <v>674</v>
      </c>
      <c r="C25" s="355" t="s">
        <v>736</v>
      </c>
      <c r="D25" t="s">
        <v>682</v>
      </c>
    </row>
    <row r="26" spans="1:14" ht="24.95" customHeight="1">
      <c r="A26" s="1">
        <v>25</v>
      </c>
      <c r="B26" s="1" t="s">
        <v>679</v>
      </c>
      <c r="C26" s="356" t="s">
        <v>66</v>
      </c>
    </row>
    <row r="27" spans="1:14" ht="24.95" customHeight="1">
      <c r="A27" s="1">
        <v>26</v>
      </c>
      <c r="B27" s="1" t="s">
        <v>680</v>
      </c>
      <c r="C27" s="356" t="s">
        <v>66</v>
      </c>
    </row>
    <row r="28" spans="1:14" ht="24.95" customHeight="1">
      <c r="A28" s="1">
        <v>27</v>
      </c>
      <c r="B28" s="1" t="s">
        <v>681</v>
      </c>
      <c r="C28" s="356" t="s">
        <v>988</v>
      </c>
    </row>
    <row r="29" spans="1:14" ht="24.95" customHeight="1">
      <c r="A29" s="1">
        <v>28</v>
      </c>
      <c r="B29" s="357" t="s">
        <v>696</v>
      </c>
      <c r="C29" s="350" t="s">
        <v>991</v>
      </c>
      <c r="D29" t="s">
        <v>738</v>
      </c>
      <c r="E29" t="s">
        <v>739</v>
      </c>
      <c r="F29" t="s">
        <v>740</v>
      </c>
    </row>
    <row r="30" spans="1:14" ht="24.95" customHeight="1">
      <c r="A30" s="1">
        <v>29</v>
      </c>
      <c r="B30" s="1" t="s">
        <v>697</v>
      </c>
      <c r="C30" s="350"/>
    </row>
    <row r="31" spans="1:14" ht="24.95" customHeight="1">
      <c r="A31" s="1">
        <v>30</v>
      </c>
      <c r="B31" s="1" t="s">
        <v>698</v>
      </c>
      <c r="C31" s="350" t="s">
        <v>773</v>
      </c>
      <c r="D31" t="s">
        <v>772</v>
      </c>
    </row>
    <row r="32" spans="1:14" ht="24.75" customHeight="1">
      <c r="A32" s="1">
        <v>31</v>
      </c>
      <c r="B32" s="1" t="s">
        <v>703</v>
      </c>
      <c r="C32" s="350"/>
      <c r="K32" t="s">
        <v>745</v>
      </c>
      <c r="M32" t="s">
        <v>821</v>
      </c>
      <c r="N32" t="s">
        <v>822</v>
      </c>
    </row>
    <row r="33" spans="1:5" ht="24.75" customHeight="1">
      <c r="A33" s="1">
        <v>32</v>
      </c>
      <c r="B33" s="1" t="s">
        <v>712</v>
      </c>
      <c r="C33" s="350"/>
    </row>
    <row r="34" spans="1:5" ht="24.75" customHeight="1">
      <c r="A34" s="1">
        <v>33</v>
      </c>
      <c r="B34" s="1" t="s">
        <v>708</v>
      </c>
      <c r="C34" s="349">
        <v>44815</v>
      </c>
      <c r="D34" t="s">
        <v>706</v>
      </c>
    </row>
    <row r="35" spans="1:5" ht="24.75" customHeight="1">
      <c r="A35" s="1">
        <v>34</v>
      </c>
      <c r="B35" s="1" t="s">
        <v>826</v>
      </c>
      <c r="C35" s="459">
        <v>0.15</v>
      </c>
      <c r="E35" t="s">
        <v>707</v>
      </c>
    </row>
    <row r="36" spans="1:5" ht="24.75" customHeight="1">
      <c r="A36" s="1">
        <v>35</v>
      </c>
      <c r="B36" s="1" t="s">
        <v>833</v>
      </c>
      <c r="C36" s="459">
        <v>0.1</v>
      </c>
    </row>
    <row r="37" spans="1:5" ht="24.75" customHeight="1">
      <c r="A37" s="1">
        <v>36</v>
      </c>
      <c r="B37" s="1" t="s">
        <v>903</v>
      </c>
      <c r="C37" s="350" t="s">
        <v>992</v>
      </c>
    </row>
    <row r="38" spans="1:5" ht="24.75" customHeight="1">
      <c r="A38" s="1">
        <v>37</v>
      </c>
      <c r="B38" s="1" t="s">
        <v>912</v>
      </c>
      <c r="C38" s="350" t="s">
        <v>904</v>
      </c>
      <c r="D38" t="s">
        <v>905</v>
      </c>
    </row>
    <row r="39" spans="1:5" ht="24.75" customHeight="1">
      <c r="A39" s="1">
        <v>38</v>
      </c>
      <c r="B39" s="1" t="s">
        <v>1030</v>
      </c>
      <c r="C39" s="613">
        <v>330</v>
      </c>
    </row>
    <row r="40" spans="1:5" ht="24.75" customHeight="1">
      <c r="A40" s="1">
        <v>39</v>
      </c>
      <c r="B40" s="1" t="s">
        <v>947</v>
      </c>
      <c r="C40" s="350"/>
    </row>
    <row r="41" spans="1:5" ht="24.75" customHeight="1">
      <c r="A41" s="1">
        <v>40</v>
      </c>
      <c r="B41" s="1" t="s">
        <v>954</v>
      </c>
      <c r="C41" s="350">
        <v>1</v>
      </c>
    </row>
    <row r="42" spans="1:5" ht="24.75" customHeight="1">
      <c r="A42" s="1">
        <v>41</v>
      </c>
      <c r="B42" s="1"/>
      <c r="C42" s="350"/>
    </row>
    <row r="43" spans="1:5" ht="24.75" customHeight="1">
      <c r="A43" s="1">
        <v>42</v>
      </c>
      <c r="B43" s="1"/>
      <c r="C43" s="350"/>
    </row>
    <row r="44" spans="1:5" ht="24.75" customHeight="1">
      <c r="A44" s="1">
        <v>43</v>
      </c>
      <c r="B44" s="1"/>
      <c r="C44" s="350"/>
    </row>
    <row r="45" spans="1:5" ht="24.75" customHeight="1">
      <c r="A45" s="1">
        <v>44</v>
      </c>
      <c r="B45" s="1"/>
      <c r="C45" s="350"/>
    </row>
    <row r="46" spans="1:5" ht="24.75" customHeight="1">
      <c r="A46" s="1">
        <v>45</v>
      </c>
      <c r="B46" s="1"/>
      <c r="C46" s="350"/>
    </row>
    <row r="47" spans="1:5" ht="24.75" customHeight="1">
      <c r="A47" s="1">
        <v>46</v>
      </c>
      <c r="B47" s="1"/>
      <c r="C47" s="350"/>
    </row>
    <row r="48" spans="1:5" ht="24.75" customHeight="1">
      <c r="A48" s="1">
        <v>47</v>
      </c>
      <c r="B48" s="1"/>
      <c r="C48" s="350"/>
    </row>
    <row r="49" spans="1:6" ht="24.75" customHeight="1">
      <c r="A49" s="1">
        <v>48</v>
      </c>
      <c r="B49" s="1"/>
      <c r="C49" s="350"/>
    </row>
    <row r="50" spans="1:6" ht="24.75" customHeight="1">
      <c r="A50" s="1">
        <v>49</v>
      </c>
      <c r="B50" s="1"/>
      <c r="C50" s="350"/>
    </row>
    <row r="51" spans="1:6" ht="24.75" customHeight="1"/>
    <row r="52" spans="1:6" ht="24.75" customHeight="1">
      <c r="A52" s="630" t="s">
        <v>756</v>
      </c>
      <c r="B52" s="630"/>
      <c r="C52" s="1" t="s">
        <v>771</v>
      </c>
    </row>
    <row r="53" spans="1:6" ht="24.75" customHeight="1">
      <c r="A53" s="630">
        <v>3</v>
      </c>
      <c r="B53" s="1">
        <f>C19</f>
        <v>0</v>
      </c>
      <c r="C53" s="138">
        <f>C20</f>
        <v>0</v>
      </c>
      <c r="D53" s="64"/>
      <c r="E53" s="64"/>
      <c r="F53" s="369"/>
    </row>
    <row r="54" spans="1:6" ht="24.75" customHeight="1">
      <c r="A54" s="630"/>
      <c r="B54" s="1" t="str">
        <f>C31</f>
        <v>【一般車多し注意】(その他注意事項等又は、現場変更時の記載欄としても利用)</v>
      </c>
      <c r="C54" s="138">
        <f>C21</f>
        <v>0</v>
      </c>
      <c r="D54" s="64"/>
      <c r="E54" s="64"/>
      <c r="F54" s="369"/>
    </row>
    <row r="55" spans="1:6" ht="24.75" customHeight="1">
      <c r="A55" s="630">
        <v>4</v>
      </c>
      <c r="B55" s="350"/>
      <c r="C55" s="350"/>
    </row>
    <row r="56" spans="1:6" ht="24.75" customHeight="1">
      <c r="A56" s="630"/>
      <c r="B56" s="350"/>
      <c r="C56" s="350"/>
    </row>
    <row r="57" spans="1:6" ht="24.75" customHeight="1">
      <c r="A57" s="630">
        <v>5</v>
      </c>
      <c r="B57" s="350"/>
      <c r="C57" s="354"/>
    </row>
    <row r="58" spans="1:6" ht="24.75" customHeight="1">
      <c r="A58" s="630"/>
      <c r="B58" s="350"/>
      <c r="C58" s="354"/>
    </row>
    <row r="59" spans="1:6" ht="24.75" customHeight="1">
      <c r="A59" s="630">
        <v>6</v>
      </c>
      <c r="B59" s="350"/>
      <c r="C59" s="354"/>
    </row>
    <row r="60" spans="1:6" ht="24.75" customHeight="1">
      <c r="A60" s="630"/>
      <c r="B60" s="350"/>
      <c r="C60" s="354"/>
    </row>
    <row r="61" spans="1:6" ht="24.75" customHeight="1">
      <c r="A61" s="630">
        <v>7</v>
      </c>
      <c r="B61" s="350"/>
      <c r="C61" s="354"/>
    </row>
    <row r="62" spans="1:6" ht="24.75" customHeight="1">
      <c r="A62" s="630"/>
      <c r="B62" s="350"/>
      <c r="C62" s="354"/>
    </row>
    <row r="63" spans="1:6" ht="24.75" customHeight="1">
      <c r="A63" s="630">
        <v>8</v>
      </c>
      <c r="B63" s="350"/>
      <c r="C63" s="354"/>
    </row>
    <row r="64" spans="1:6" ht="24.75" customHeight="1">
      <c r="A64" s="630"/>
      <c r="B64" s="350"/>
      <c r="C64" s="354"/>
    </row>
    <row r="65" spans="1:3" ht="24.75" customHeight="1">
      <c r="A65" s="630">
        <v>9</v>
      </c>
      <c r="B65" s="350"/>
      <c r="C65" s="354"/>
    </row>
    <row r="66" spans="1:3" ht="24.75" customHeight="1">
      <c r="A66" s="630"/>
      <c r="B66" s="350"/>
      <c r="C66" s="354"/>
    </row>
    <row r="67" spans="1:3" ht="24.75" customHeight="1">
      <c r="A67" s="630">
        <v>10</v>
      </c>
      <c r="B67" s="350"/>
      <c r="C67" s="354"/>
    </row>
    <row r="68" spans="1:3" ht="24.75" customHeight="1">
      <c r="A68" s="630"/>
      <c r="B68" s="350"/>
      <c r="C68" s="354"/>
    </row>
    <row r="69" spans="1:3" ht="24.75" customHeight="1">
      <c r="A69" s="630">
        <v>11</v>
      </c>
      <c r="B69" s="350"/>
      <c r="C69" s="354"/>
    </row>
    <row r="70" spans="1:3" ht="24.75" customHeight="1">
      <c r="A70" s="630"/>
      <c r="B70" s="350"/>
      <c r="C70" s="354"/>
    </row>
    <row r="71" spans="1:3" ht="24.75" customHeight="1">
      <c r="A71" s="630">
        <v>12</v>
      </c>
      <c r="B71" s="350"/>
      <c r="C71" s="354"/>
    </row>
    <row r="72" spans="1:3" ht="24.75" customHeight="1">
      <c r="A72" s="630"/>
      <c r="B72" s="350"/>
      <c r="C72" s="354"/>
    </row>
    <row r="73" spans="1:3" ht="24.75" customHeight="1">
      <c r="A73" s="630">
        <v>13</v>
      </c>
      <c r="B73" s="350"/>
      <c r="C73" s="354"/>
    </row>
    <row r="74" spans="1:3" ht="24.75" customHeight="1">
      <c r="A74" s="630"/>
      <c r="B74" s="350"/>
      <c r="C74" s="354"/>
    </row>
    <row r="75" spans="1:3" ht="24.75" customHeight="1">
      <c r="A75" s="630">
        <v>14</v>
      </c>
      <c r="B75" s="623"/>
      <c r="C75" s="624"/>
    </row>
    <row r="76" spans="1:3" ht="24.75" customHeight="1">
      <c r="A76" s="630"/>
      <c r="B76" s="623"/>
      <c r="C76" s="624"/>
    </row>
    <row r="77" spans="1:3" ht="24.75" customHeight="1">
      <c r="A77" s="630">
        <v>15</v>
      </c>
      <c r="B77" s="623"/>
      <c r="C77" s="624"/>
    </row>
    <row r="78" spans="1:3" ht="24.75" customHeight="1">
      <c r="A78" s="630"/>
      <c r="B78" s="623"/>
      <c r="C78" s="624"/>
    </row>
    <row r="79" spans="1:3" ht="24.75" customHeight="1">
      <c r="A79" s="630">
        <v>16</v>
      </c>
      <c r="B79" s="623"/>
      <c r="C79" s="624"/>
    </row>
    <row r="80" spans="1:3" ht="24.75" customHeight="1">
      <c r="A80" s="630"/>
      <c r="B80" s="623"/>
      <c r="C80" s="624"/>
    </row>
    <row r="81" spans="1:3" ht="24.75" customHeight="1">
      <c r="A81" s="630">
        <v>17</v>
      </c>
      <c r="B81" s="623"/>
      <c r="C81" s="624"/>
    </row>
    <row r="82" spans="1:3" ht="24.75" customHeight="1">
      <c r="A82" s="630"/>
      <c r="B82" s="623"/>
      <c r="C82" s="624"/>
    </row>
    <row r="83" spans="1:3" ht="24.75" customHeight="1">
      <c r="A83" s="630">
        <v>18</v>
      </c>
      <c r="B83" s="623"/>
      <c r="C83" s="624"/>
    </row>
    <row r="84" spans="1:3" ht="24.75" customHeight="1">
      <c r="A84" s="630"/>
      <c r="B84" s="623"/>
      <c r="C84" s="624"/>
    </row>
    <row r="85" spans="1:3" ht="24.75" customHeight="1">
      <c r="A85" s="630">
        <v>19</v>
      </c>
      <c r="B85" s="623"/>
      <c r="C85" s="623"/>
    </row>
    <row r="86" spans="1:3" ht="24.75" customHeight="1">
      <c r="A86" s="630"/>
      <c r="B86" s="623"/>
      <c r="C86" s="623"/>
    </row>
    <row r="87" spans="1:3" ht="24.75" customHeight="1">
      <c r="A87" s="630">
        <v>20</v>
      </c>
      <c r="B87" s="623"/>
      <c r="C87" s="623"/>
    </row>
    <row r="88" spans="1:3" ht="24.75" customHeight="1">
      <c r="A88" s="630"/>
      <c r="B88" s="623"/>
      <c r="C88" s="623"/>
    </row>
    <row r="89" spans="1:3" ht="24.75" customHeight="1">
      <c r="A89" s="630">
        <v>21</v>
      </c>
      <c r="B89" s="623"/>
      <c r="C89" s="623"/>
    </row>
    <row r="90" spans="1:3" ht="24.75" customHeight="1">
      <c r="A90" s="630"/>
      <c r="B90" s="623"/>
      <c r="C90" s="623"/>
    </row>
    <row r="91" spans="1:3" ht="24.75" customHeight="1">
      <c r="A91" s="630">
        <v>22</v>
      </c>
      <c r="B91" s="623"/>
      <c r="C91" s="623"/>
    </row>
    <row r="92" spans="1:3" ht="24.75" customHeight="1">
      <c r="A92" s="630"/>
      <c r="B92" s="623"/>
      <c r="C92" s="623"/>
    </row>
    <row r="93" spans="1:3" ht="24.75" customHeight="1">
      <c r="A93" s="630">
        <v>23</v>
      </c>
      <c r="B93" s="623"/>
      <c r="C93" s="624"/>
    </row>
    <row r="94" spans="1:3" ht="24.75" customHeight="1">
      <c r="A94" s="630"/>
      <c r="B94" s="623"/>
      <c r="C94" s="624"/>
    </row>
    <row r="95" spans="1:3" ht="24.75" customHeight="1">
      <c r="A95" s="630">
        <v>24</v>
      </c>
      <c r="B95" s="350" t="s">
        <v>993</v>
      </c>
      <c r="C95" s="354"/>
    </row>
    <row r="96" spans="1:3" ht="24.75" customHeight="1">
      <c r="A96" s="630"/>
      <c r="B96" s="350" t="s">
        <v>832</v>
      </c>
      <c r="C96" s="350" t="s">
        <v>757</v>
      </c>
    </row>
    <row r="97" spans="1:3" ht="24.75" customHeight="1">
      <c r="A97" s="626"/>
      <c r="B97" s="626"/>
      <c r="C97" s="626"/>
    </row>
    <row r="98" spans="1:3" ht="24.75" customHeight="1">
      <c r="A98" s="629" t="s">
        <v>778</v>
      </c>
      <c r="B98" s="629"/>
      <c r="C98" s="1" t="s">
        <v>770</v>
      </c>
    </row>
    <row r="99" spans="1:3" ht="24.75" customHeight="1">
      <c r="A99" s="629">
        <v>3</v>
      </c>
      <c r="B99" s="1" t="str">
        <f>IF(C3=1,B95,IF(C3=2,B95,""))</f>
        <v/>
      </c>
      <c r="C99" s="354"/>
    </row>
    <row r="100" spans="1:3" ht="24.75" customHeight="1">
      <c r="A100" s="629"/>
      <c r="B100" s="1" t="s">
        <v>774</v>
      </c>
      <c r="C100" s="354"/>
    </row>
    <row r="101" spans="1:3" ht="24.75" customHeight="1">
      <c r="A101" s="629">
        <v>4</v>
      </c>
      <c r="B101" s="350"/>
      <c r="C101" s="354"/>
    </row>
    <row r="102" spans="1:3" ht="24.75" customHeight="1">
      <c r="A102" s="629"/>
      <c r="B102" s="350"/>
      <c r="C102" s="354"/>
    </row>
    <row r="103" spans="1:3" ht="24.75" customHeight="1">
      <c r="A103" s="629">
        <v>5</v>
      </c>
      <c r="B103" s="350"/>
      <c r="C103" s="354"/>
    </row>
    <row r="104" spans="1:3" ht="24.75" customHeight="1">
      <c r="A104" s="629"/>
      <c r="B104" s="350"/>
      <c r="C104" s="354"/>
    </row>
    <row r="105" spans="1:3" ht="24.75" customHeight="1">
      <c r="A105" s="629">
        <v>6</v>
      </c>
      <c r="B105" s="350"/>
      <c r="C105" s="354"/>
    </row>
    <row r="106" spans="1:3" ht="24.75" customHeight="1">
      <c r="A106" s="629"/>
      <c r="B106" s="350"/>
      <c r="C106" s="354"/>
    </row>
    <row r="107" spans="1:3" ht="24.75" customHeight="1">
      <c r="A107" s="629">
        <v>7</v>
      </c>
      <c r="B107" s="350"/>
      <c r="C107" s="354"/>
    </row>
    <row r="108" spans="1:3" ht="24.75" customHeight="1">
      <c r="A108" s="629"/>
      <c r="B108" s="350"/>
      <c r="C108" s="354"/>
    </row>
    <row r="109" spans="1:3" ht="24.75" customHeight="1">
      <c r="A109" s="629">
        <v>8</v>
      </c>
      <c r="B109" s="350"/>
      <c r="C109" s="354"/>
    </row>
    <row r="110" spans="1:3" ht="24.75" customHeight="1">
      <c r="A110" s="629"/>
      <c r="B110" s="350"/>
      <c r="C110" s="354"/>
    </row>
    <row r="111" spans="1:3" ht="24.75" customHeight="1">
      <c r="A111" s="629">
        <v>9</v>
      </c>
      <c r="B111" s="350"/>
      <c r="C111" s="354"/>
    </row>
    <row r="112" spans="1:3" ht="24.75" customHeight="1">
      <c r="A112" s="629"/>
      <c r="B112" s="350"/>
      <c r="C112" s="354"/>
    </row>
    <row r="113" spans="1:3" ht="24.75" customHeight="1">
      <c r="A113" s="629">
        <v>10</v>
      </c>
      <c r="B113" s="350"/>
      <c r="C113" s="354"/>
    </row>
    <row r="114" spans="1:3" ht="24.75" customHeight="1">
      <c r="A114" s="629"/>
      <c r="B114" s="350"/>
      <c r="C114" s="354"/>
    </row>
    <row r="115" spans="1:3" ht="24.75" customHeight="1">
      <c r="A115" s="629">
        <v>11</v>
      </c>
      <c r="B115" s="350"/>
      <c r="C115" s="354"/>
    </row>
    <row r="116" spans="1:3" ht="24.75" customHeight="1">
      <c r="A116" s="629"/>
      <c r="B116" s="350"/>
      <c r="C116" s="354"/>
    </row>
    <row r="117" spans="1:3" ht="24.75" customHeight="1">
      <c r="A117" s="629">
        <v>12</v>
      </c>
      <c r="B117" s="350"/>
      <c r="C117" s="354"/>
    </row>
    <row r="118" spans="1:3" ht="24.75" customHeight="1">
      <c r="A118" s="629"/>
      <c r="B118" s="350"/>
      <c r="C118" s="354"/>
    </row>
    <row r="119" spans="1:3" ht="24.75" customHeight="1">
      <c r="A119" s="629">
        <v>13</v>
      </c>
      <c r="B119" s="623"/>
      <c r="C119" s="623"/>
    </row>
    <row r="120" spans="1:3" ht="24.75" customHeight="1">
      <c r="A120" s="629"/>
      <c r="B120" s="623"/>
      <c r="C120" s="623"/>
    </row>
    <row r="121" spans="1:3" ht="24.75" customHeight="1">
      <c r="A121" s="629">
        <v>14</v>
      </c>
      <c r="B121" s="623"/>
      <c r="C121" s="623"/>
    </row>
    <row r="122" spans="1:3" ht="24.75" customHeight="1">
      <c r="A122" s="629"/>
      <c r="B122" s="623"/>
      <c r="C122" s="623"/>
    </row>
    <row r="123" spans="1:3" ht="24.75" customHeight="1">
      <c r="A123" s="629">
        <v>15</v>
      </c>
      <c r="B123" s="623"/>
      <c r="C123" s="623"/>
    </row>
    <row r="124" spans="1:3" ht="24.75" customHeight="1">
      <c r="A124" s="629"/>
      <c r="B124" s="623"/>
      <c r="C124" s="623"/>
    </row>
    <row r="125" spans="1:3" ht="24.75" customHeight="1">
      <c r="A125" s="629">
        <v>16</v>
      </c>
      <c r="B125" s="623"/>
      <c r="C125" s="623"/>
    </row>
    <row r="126" spans="1:3" ht="24.75" customHeight="1">
      <c r="A126" s="629"/>
      <c r="B126" s="623"/>
      <c r="C126" s="623"/>
    </row>
    <row r="127" spans="1:3" ht="24.75" customHeight="1">
      <c r="A127" s="629">
        <v>17</v>
      </c>
      <c r="B127" s="623"/>
      <c r="C127" s="623"/>
    </row>
    <row r="128" spans="1:3" ht="24.75" customHeight="1">
      <c r="A128" s="629"/>
      <c r="B128" s="623"/>
      <c r="C128" s="623"/>
    </row>
    <row r="129" spans="1:3" ht="24.75" customHeight="1">
      <c r="A129" s="629">
        <v>18</v>
      </c>
      <c r="B129" s="623"/>
      <c r="C129" s="623"/>
    </row>
    <row r="130" spans="1:3" ht="24.75" customHeight="1">
      <c r="A130" s="629"/>
      <c r="B130" s="623"/>
      <c r="C130" s="623"/>
    </row>
    <row r="131" spans="1:3" ht="24.75" customHeight="1">
      <c r="A131" s="629">
        <v>19</v>
      </c>
      <c r="B131" s="623"/>
      <c r="C131" s="623"/>
    </row>
    <row r="132" spans="1:3" ht="24.75" customHeight="1">
      <c r="A132" s="629"/>
      <c r="B132" s="623"/>
      <c r="C132" s="623"/>
    </row>
    <row r="133" spans="1:3" ht="24.75" customHeight="1">
      <c r="A133" s="629">
        <v>20</v>
      </c>
      <c r="B133" s="623"/>
      <c r="C133" s="623"/>
    </row>
    <row r="134" spans="1:3" ht="24.75" customHeight="1">
      <c r="A134" s="629"/>
      <c r="B134" s="623"/>
      <c r="C134" s="623"/>
    </row>
    <row r="135" spans="1:3" ht="24.75" customHeight="1">
      <c r="A135" s="629">
        <v>21</v>
      </c>
      <c r="B135" s="623"/>
      <c r="C135" s="624"/>
    </row>
    <row r="136" spans="1:3" ht="24.75" customHeight="1">
      <c r="A136" s="629"/>
      <c r="B136" s="623"/>
      <c r="C136" s="624"/>
    </row>
    <row r="137" spans="1:3" ht="24.75" customHeight="1">
      <c r="A137" s="629">
        <v>22</v>
      </c>
      <c r="B137" s="623"/>
      <c r="C137" s="624"/>
    </row>
    <row r="138" spans="1:3" ht="24.75" customHeight="1">
      <c r="A138" s="629"/>
      <c r="B138" s="623"/>
      <c r="C138" s="624"/>
    </row>
    <row r="139" spans="1:3" ht="24.75" customHeight="1">
      <c r="A139" s="629">
        <v>23</v>
      </c>
      <c r="B139" s="623"/>
      <c r="C139" s="623"/>
    </row>
    <row r="140" spans="1:3" ht="24.75" customHeight="1">
      <c r="A140" s="629"/>
      <c r="B140" s="623"/>
      <c r="C140" s="623"/>
    </row>
    <row r="141" spans="1:3" ht="24.75" customHeight="1">
      <c r="A141" s="629">
        <v>24</v>
      </c>
      <c r="B141" s="350" t="s">
        <v>993</v>
      </c>
      <c r="C141" s="354"/>
    </row>
    <row r="142" spans="1:3" ht="24.75" customHeight="1">
      <c r="A142" s="629"/>
      <c r="B142" s="350" t="s">
        <v>776</v>
      </c>
      <c r="C142" s="350" t="s">
        <v>775</v>
      </c>
    </row>
    <row r="143" spans="1:3" ht="24.75" customHeight="1">
      <c r="A143" s="626"/>
      <c r="B143" s="626"/>
      <c r="C143" s="626"/>
    </row>
    <row r="144" spans="1:3" ht="24.75" customHeight="1">
      <c r="A144" s="628" t="s">
        <v>779</v>
      </c>
      <c r="B144" s="628"/>
      <c r="C144" s="1" t="s">
        <v>770</v>
      </c>
    </row>
    <row r="145" spans="1:3" ht="24.75" customHeight="1">
      <c r="A145" s="628">
        <v>3</v>
      </c>
      <c r="B145" s="1" t="str">
        <f>IF(C3=2,B141,"")</f>
        <v/>
      </c>
      <c r="C145" s="354"/>
    </row>
    <row r="146" spans="1:3" ht="24.75" customHeight="1">
      <c r="A146" s="628"/>
      <c r="B146" s="1" t="s">
        <v>774</v>
      </c>
      <c r="C146" s="354"/>
    </row>
    <row r="147" spans="1:3" ht="24.75" customHeight="1">
      <c r="A147" s="628">
        <v>4</v>
      </c>
      <c r="B147" s="350"/>
      <c r="C147" s="354"/>
    </row>
    <row r="148" spans="1:3" ht="24.75" customHeight="1">
      <c r="A148" s="628"/>
      <c r="B148" s="350"/>
      <c r="C148" s="354"/>
    </row>
    <row r="149" spans="1:3" ht="24.75" customHeight="1">
      <c r="A149" s="628">
        <v>5</v>
      </c>
      <c r="B149" s="350"/>
      <c r="C149" s="354"/>
    </row>
    <row r="150" spans="1:3" ht="24.75" customHeight="1">
      <c r="A150" s="628"/>
      <c r="B150" s="350"/>
      <c r="C150" s="354"/>
    </row>
    <row r="151" spans="1:3" ht="24.75" customHeight="1">
      <c r="A151" s="628">
        <v>6</v>
      </c>
      <c r="B151" s="350"/>
      <c r="C151" s="354"/>
    </row>
    <row r="152" spans="1:3" ht="24.75" customHeight="1">
      <c r="A152" s="628"/>
      <c r="B152" s="350"/>
      <c r="C152" s="354"/>
    </row>
    <row r="153" spans="1:3" ht="24.75" customHeight="1">
      <c r="A153" s="628">
        <v>7</v>
      </c>
      <c r="B153" s="350"/>
      <c r="C153" s="354"/>
    </row>
    <row r="154" spans="1:3" ht="24.75" customHeight="1">
      <c r="A154" s="628"/>
      <c r="B154" s="350"/>
      <c r="C154" s="354"/>
    </row>
    <row r="155" spans="1:3" ht="24.75" customHeight="1">
      <c r="A155" s="628">
        <v>8</v>
      </c>
      <c r="B155" s="350"/>
      <c r="C155" s="354"/>
    </row>
    <row r="156" spans="1:3" ht="24.75" customHeight="1">
      <c r="A156" s="628"/>
      <c r="B156" s="350"/>
      <c r="C156" s="354"/>
    </row>
    <row r="157" spans="1:3" ht="24.75" customHeight="1">
      <c r="A157" s="628">
        <v>9</v>
      </c>
      <c r="B157" s="350"/>
      <c r="C157" s="354"/>
    </row>
    <row r="158" spans="1:3" ht="24.75" customHeight="1">
      <c r="A158" s="628"/>
      <c r="B158" s="350"/>
      <c r="C158" s="354"/>
    </row>
    <row r="159" spans="1:3" ht="24.75" customHeight="1">
      <c r="A159" s="628">
        <v>10</v>
      </c>
      <c r="B159" s="350"/>
      <c r="C159" s="350"/>
    </row>
    <row r="160" spans="1:3" ht="24.75" customHeight="1">
      <c r="A160" s="628"/>
      <c r="B160" s="350"/>
      <c r="C160" s="350"/>
    </row>
    <row r="161" spans="1:3" ht="24.75" customHeight="1">
      <c r="A161" s="628">
        <v>11</v>
      </c>
      <c r="B161" s="350"/>
      <c r="C161" s="354"/>
    </row>
    <row r="162" spans="1:3" ht="24.75" customHeight="1">
      <c r="A162" s="628"/>
      <c r="B162" s="350"/>
      <c r="C162" s="354"/>
    </row>
    <row r="163" spans="1:3" ht="24.75" customHeight="1">
      <c r="A163" s="628">
        <v>12</v>
      </c>
      <c r="B163" s="350"/>
      <c r="C163" s="350"/>
    </row>
    <row r="164" spans="1:3" ht="24.75" customHeight="1">
      <c r="A164" s="628"/>
      <c r="B164" s="350"/>
      <c r="C164" s="350"/>
    </row>
    <row r="165" spans="1:3" ht="24.75" customHeight="1">
      <c r="A165" s="628">
        <v>13</v>
      </c>
      <c r="B165" s="350"/>
      <c r="C165" s="350"/>
    </row>
    <row r="166" spans="1:3" ht="24.75" customHeight="1">
      <c r="A166" s="628"/>
      <c r="B166" s="350"/>
      <c r="C166" s="350"/>
    </row>
    <row r="167" spans="1:3" ht="24.75" customHeight="1">
      <c r="A167" s="628">
        <v>14</v>
      </c>
      <c r="B167" s="623"/>
      <c r="C167" s="623"/>
    </row>
    <row r="168" spans="1:3" ht="24.75" customHeight="1">
      <c r="A168" s="628"/>
      <c r="B168" s="623"/>
      <c r="C168" s="623"/>
    </row>
    <row r="169" spans="1:3" ht="24.75" customHeight="1">
      <c r="A169" s="628">
        <v>15</v>
      </c>
      <c r="B169" s="623"/>
      <c r="C169" s="623"/>
    </row>
    <row r="170" spans="1:3" ht="24.75" customHeight="1">
      <c r="A170" s="628"/>
      <c r="B170" s="623"/>
      <c r="C170" s="623"/>
    </row>
    <row r="171" spans="1:3" ht="24.75" customHeight="1">
      <c r="A171" s="628">
        <v>16</v>
      </c>
      <c r="B171" s="623"/>
      <c r="C171" s="623"/>
    </row>
    <row r="172" spans="1:3" ht="24.75" customHeight="1">
      <c r="A172" s="628"/>
      <c r="B172" s="623"/>
      <c r="C172" s="623"/>
    </row>
    <row r="173" spans="1:3" ht="24.75" customHeight="1">
      <c r="A173" s="628">
        <v>17</v>
      </c>
      <c r="B173" s="623"/>
      <c r="C173" s="623"/>
    </row>
    <row r="174" spans="1:3" ht="24.75" customHeight="1">
      <c r="A174" s="628"/>
      <c r="B174" s="623"/>
      <c r="C174" s="623"/>
    </row>
    <row r="175" spans="1:3" ht="24.75" customHeight="1">
      <c r="A175" s="628">
        <v>18</v>
      </c>
      <c r="B175" s="623"/>
      <c r="C175" s="623"/>
    </row>
    <row r="176" spans="1:3" ht="24.75" customHeight="1">
      <c r="A176" s="628"/>
      <c r="B176" s="623"/>
      <c r="C176" s="623"/>
    </row>
    <row r="177" spans="1:3" ht="24.75" customHeight="1">
      <c r="A177" s="628">
        <v>19</v>
      </c>
      <c r="B177" s="623"/>
      <c r="C177" s="623"/>
    </row>
    <row r="178" spans="1:3" ht="24.75" customHeight="1">
      <c r="A178" s="628"/>
      <c r="B178" s="623"/>
      <c r="C178" s="623"/>
    </row>
    <row r="179" spans="1:3" ht="24.75" customHeight="1">
      <c r="A179" s="628">
        <v>20</v>
      </c>
      <c r="B179" s="623"/>
      <c r="C179" s="623"/>
    </row>
    <row r="180" spans="1:3" ht="24.75" customHeight="1">
      <c r="A180" s="628"/>
      <c r="B180" s="623"/>
      <c r="C180" s="623"/>
    </row>
    <row r="181" spans="1:3" ht="24.75" customHeight="1">
      <c r="A181" s="628">
        <v>21</v>
      </c>
      <c r="B181" s="623"/>
      <c r="C181" s="623"/>
    </row>
    <row r="182" spans="1:3" ht="24.75" customHeight="1">
      <c r="A182" s="628"/>
      <c r="B182" s="623"/>
      <c r="C182" s="623"/>
    </row>
    <row r="183" spans="1:3" ht="24.75" customHeight="1">
      <c r="A183" s="628">
        <v>22</v>
      </c>
      <c r="B183" s="623"/>
      <c r="C183" s="623"/>
    </row>
    <row r="184" spans="1:3" ht="24.75" customHeight="1">
      <c r="A184" s="628"/>
      <c r="B184" s="623"/>
      <c r="C184" s="623"/>
    </row>
    <row r="185" spans="1:3" ht="24.75" customHeight="1">
      <c r="A185" s="628">
        <v>23</v>
      </c>
      <c r="B185" s="623"/>
      <c r="C185" s="623"/>
    </row>
    <row r="186" spans="1:3" ht="24.75" customHeight="1">
      <c r="A186" s="628"/>
      <c r="B186" s="623"/>
      <c r="C186" s="623"/>
    </row>
    <row r="187" spans="1:3" ht="24.75" customHeight="1">
      <c r="A187" s="628">
        <v>24</v>
      </c>
      <c r="B187" s="350" t="s">
        <v>994</v>
      </c>
      <c r="C187" s="350"/>
    </row>
    <row r="188" spans="1:3" ht="24.75" customHeight="1">
      <c r="A188" s="628"/>
      <c r="B188" s="350" t="s">
        <v>776</v>
      </c>
      <c r="C188" s="350" t="s">
        <v>776</v>
      </c>
    </row>
  </sheetData>
  <mergeCells count="73">
    <mergeCell ref="A52:B52"/>
    <mergeCell ref="A98:B98"/>
    <mergeCell ref="A97:C97"/>
    <mergeCell ref="A144:B144"/>
    <mergeCell ref="A143:C143"/>
    <mergeCell ref="A87:A88"/>
    <mergeCell ref="A89:A90"/>
    <mergeCell ref="A91:A92"/>
    <mergeCell ref="A93:A94"/>
    <mergeCell ref="A95:A96"/>
    <mergeCell ref="A77:A78"/>
    <mergeCell ref="A79:A80"/>
    <mergeCell ref="A81:A82"/>
    <mergeCell ref="A83:A84"/>
    <mergeCell ref="A85:A86"/>
    <mergeCell ref="A135:A136"/>
    <mergeCell ref="A73:A74"/>
    <mergeCell ref="A75:A76"/>
    <mergeCell ref="A125:A126"/>
    <mergeCell ref="A99:A100"/>
    <mergeCell ref="A101:A102"/>
    <mergeCell ref="A103:A104"/>
    <mergeCell ref="A105:A106"/>
    <mergeCell ref="A107:A108"/>
    <mergeCell ref="A109:A110"/>
    <mergeCell ref="A111:A112"/>
    <mergeCell ref="A113:A114"/>
    <mergeCell ref="A115:A116"/>
    <mergeCell ref="A117:A118"/>
    <mergeCell ref="A119:A120"/>
    <mergeCell ref="A121:A122"/>
    <mergeCell ref="A123:A124"/>
    <mergeCell ref="A63:A64"/>
    <mergeCell ref="A65:A66"/>
    <mergeCell ref="A67:A68"/>
    <mergeCell ref="A69:A70"/>
    <mergeCell ref="A71:A72"/>
    <mergeCell ref="A53:A54"/>
    <mergeCell ref="A55:A56"/>
    <mergeCell ref="A57:A58"/>
    <mergeCell ref="A59:A60"/>
    <mergeCell ref="A61:A62"/>
    <mergeCell ref="A159:A160"/>
    <mergeCell ref="A157:A158"/>
    <mergeCell ref="A155:A156"/>
    <mergeCell ref="A153:A154"/>
    <mergeCell ref="A151:A152"/>
    <mergeCell ref="A127:A128"/>
    <mergeCell ref="A129:A130"/>
    <mergeCell ref="A131:A132"/>
    <mergeCell ref="A133:A134"/>
    <mergeCell ref="A149:A150"/>
    <mergeCell ref="A147:A148"/>
    <mergeCell ref="A145:A146"/>
    <mergeCell ref="A137:A138"/>
    <mergeCell ref="A139:A140"/>
    <mergeCell ref="A141:A142"/>
    <mergeCell ref="A1:B1"/>
    <mergeCell ref="G23:H23"/>
    <mergeCell ref="A187:A188"/>
    <mergeCell ref="A185:A186"/>
    <mergeCell ref="A183:A184"/>
    <mergeCell ref="A179:A180"/>
    <mergeCell ref="A181:A182"/>
    <mergeCell ref="A169:A170"/>
    <mergeCell ref="A171:A172"/>
    <mergeCell ref="A173:A174"/>
    <mergeCell ref="A175:A176"/>
    <mergeCell ref="A177:A178"/>
    <mergeCell ref="A167:A168"/>
    <mergeCell ref="A165:A166"/>
    <mergeCell ref="A163:A164"/>
    <mergeCell ref="A161:A162"/>
  </mergeCells>
  <phoneticPr fontId="1"/>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リスト集!$F$3:$F$23</xm:f>
          </x14:formula1>
          <xm:sqref>C15</xm:sqref>
        </x14:dataValidation>
        <x14:dataValidation type="list" allowBlank="1" showInputMessage="1" showErrorMessage="1" xr:uid="{00000000-0002-0000-0000-000001000000}">
          <x14:formula1>
            <xm:f>リスト集!$G$3:$G$15</xm:f>
          </x14:formula1>
          <xm:sqref>C16</xm:sqref>
        </x14:dataValidation>
        <x14:dataValidation type="list" allowBlank="1" showInputMessage="1" showErrorMessage="1" xr:uid="{00000000-0002-0000-0000-000002000000}">
          <x14:formula1>
            <xm:f>リスト集!$J$3:$J$17</xm:f>
          </x14:formula1>
          <xm:sqref>C17</xm:sqref>
        </x14:dataValidation>
        <x14:dataValidation type="list" allowBlank="1" showInputMessage="1" showErrorMessage="1" xr:uid="{00000000-0002-0000-0000-000003000000}">
          <x14:formula1>
            <xm:f>リスト集!$G$19:$G$36</xm:f>
          </x14:formula1>
          <xm:sqref>C26:C28</xm:sqref>
        </x14:dataValidation>
        <x14:dataValidation type="list" allowBlank="1" showInputMessage="1" showErrorMessage="1" xr:uid="{00000000-0002-0000-0000-000004000000}">
          <x14:formula1>
            <xm:f>リスト集!$K$3:$K$17</xm:f>
          </x14:formula1>
          <xm:sqref>C24:C25</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L76"/>
  <sheetViews>
    <sheetView showZeros="0" workbookViewId="0">
      <selection activeCell="AH39" sqref="AH39"/>
    </sheetView>
  </sheetViews>
  <sheetFormatPr defaultRowHeight="13.5"/>
  <cols>
    <col min="1" max="1" width="3.625" style="29" customWidth="1"/>
    <col min="2" max="2" width="4" style="29" customWidth="1"/>
    <col min="3" max="5" width="2.625" style="29" customWidth="1"/>
    <col min="6" max="6" width="3.5" style="29" customWidth="1"/>
    <col min="7" max="8" width="5.625" style="29" customWidth="1"/>
    <col min="9" max="10" width="4.875" style="29" customWidth="1"/>
    <col min="11" max="11" width="5.625" style="29" customWidth="1"/>
    <col min="12" max="12" width="6.625" style="29" customWidth="1"/>
    <col min="13" max="13" width="4.375" style="29" customWidth="1"/>
    <col min="14" max="16" width="4.125" style="29" customWidth="1"/>
    <col min="17" max="17" width="5.625" style="29" customWidth="1"/>
    <col min="18" max="18" width="3" style="29" customWidth="1"/>
    <col min="19" max="19" width="1.625" style="29" customWidth="1"/>
    <col min="20" max="20" width="4" style="29" customWidth="1"/>
    <col min="21" max="21" width="4.75" style="29" customWidth="1"/>
    <col min="22" max="22" width="5" style="29" customWidth="1"/>
    <col min="23" max="23" width="4.125" style="29" customWidth="1"/>
    <col min="24" max="24" width="1.5" style="29" customWidth="1"/>
    <col min="25" max="25" width="9" style="29"/>
    <col min="26" max="26" width="10.375" style="29" bestFit="1" customWidth="1"/>
    <col min="27" max="27" width="9" style="29"/>
    <col min="28" max="28" width="8.875" style="29" customWidth="1"/>
    <col min="29" max="29" width="10.875" style="29" customWidth="1"/>
    <col min="30" max="31" width="10.875" style="29" bestFit="1" customWidth="1"/>
    <col min="32" max="32" width="9" style="29"/>
    <col min="33" max="33" width="11.375" style="29" bestFit="1" customWidth="1"/>
    <col min="34" max="34" width="9.375" style="29" bestFit="1" customWidth="1"/>
    <col min="35" max="35" width="9" style="29" customWidth="1"/>
    <col min="36" max="245" width="9" style="29"/>
    <col min="246" max="246" width="3.625" style="29" customWidth="1"/>
    <col min="247" max="247" width="4" style="29" customWidth="1"/>
    <col min="248" max="250" width="2.625" style="29" customWidth="1"/>
    <col min="251" max="251" width="3.5" style="29" customWidth="1"/>
    <col min="252" max="253" width="5.625" style="29" customWidth="1"/>
    <col min="254" max="255" width="4.875" style="29" customWidth="1"/>
    <col min="256" max="256" width="5.625" style="29" customWidth="1"/>
    <col min="257" max="257" width="6.625" style="29" customWidth="1"/>
    <col min="258" max="258" width="4.375" style="29" customWidth="1"/>
    <col min="259" max="259" width="4.125" style="29" customWidth="1"/>
    <col min="260" max="260" width="3.625" style="29" customWidth="1"/>
    <col min="261" max="261" width="4.125" style="29" customWidth="1"/>
    <col min="262" max="262" width="5.625" style="29" customWidth="1"/>
    <col min="263" max="265" width="3" style="29" customWidth="1"/>
    <col min="266" max="267" width="2.625" style="29" customWidth="1"/>
    <col min="268" max="268" width="8.75" style="29" customWidth="1"/>
    <col min="269" max="501" width="9" style="29"/>
    <col min="502" max="502" width="3.625" style="29" customWidth="1"/>
    <col min="503" max="503" width="4" style="29" customWidth="1"/>
    <col min="504" max="506" width="2.625" style="29" customWidth="1"/>
    <col min="507" max="507" width="3.5" style="29" customWidth="1"/>
    <col min="508" max="509" width="5.625" style="29" customWidth="1"/>
    <col min="510" max="511" width="4.875" style="29" customWidth="1"/>
    <col min="512" max="512" width="5.625" style="29" customWidth="1"/>
    <col min="513" max="513" width="6.625" style="29" customWidth="1"/>
    <col min="514" max="514" width="4.375" style="29" customWidth="1"/>
    <col min="515" max="515" width="4.125" style="29" customWidth="1"/>
    <col min="516" max="516" width="3.625" style="29" customWidth="1"/>
    <col min="517" max="517" width="4.125" style="29" customWidth="1"/>
    <col min="518" max="518" width="5.625" style="29" customWidth="1"/>
    <col min="519" max="521" width="3" style="29" customWidth="1"/>
    <col min="522" max="523" width="2.625" style="29" customWidth="1"/>
    <col min="524" max="524" width="8.75" style="29" customWidth="1"/>
    <col min="525" max="757" width="9" style="29"/>
    <col min="758" max="758" width="3.625" style="29" customWidth="1"/>
    <col min="759" max="759" width="4" style="29" customWidth="1"/>
    <col min="760" max="762" width="2.625" style="29" customWidth="1"/>
    <col min="763" max="763" width="3.5" style="29" customWidth="1"/>
    <col min="764" max="765" width="5.625" style="29" customWidth="1"/>
    <col min="766" max="767" width="4.875" style="29" customWidth="1"/>
    <col min="768" max="768" width="5.625" style="29" customWidth="1"/>
    <col min="769" max="769" width="6.625" style="29" customWidth="1"/>
    <col min="770" max="770" width="4.375" style="29" customWidth="1"/>
    <col min="771" max="771" width="4.125" style="29" customWidth="1"/>
    <col min="772" max="772" width="3.625" style="29" customWidth="1"/>
    <col min="773" max="773" width="4.125" style="29" customWidth="1"/>
    <col min="774" max="774" width="5.625" style="29" customWidth="1"/>
    <col min="775" max="777" width="3" style="29" customWidth="1"/>
    <col min="778" max="779" width="2.625" style="29" customWidth="1"/>
    <col min="780" max="780" width="8.75" style="29" customWidth="1"/>
    <col min="781" max="1013" width="9" style="29"/>
    <col min="1014" max="1014" width="3.625" style="29" customWidth="1"/>
    <col min="1015" max="1015" width="4" style="29" customWidth="1"/>
    <col min="1016" max="1018" width="2.625" style="29" customWidth="1"/>
    <col min="1019" max="1019" width="3.5" style="29" customWidth="1"/>
    <col min="1020" max="1021" width="5.625" style="29" customWidth="1"/>
    <col min="1022" max="1023" width="4.875" style="29" customWidth="1"/>
    <col min="1024" max="1024" width="5.625" style="29" customWidth="1"/>
    <col min="1025" max="1025" width="6.625" style="29" customWidth="1"/>
    <col min="1026" max="1026" width="4.375" style="29" customWidth="1"/>
    <col min="1027" max="1027" width="4.125" style="29" customWidth="1"/>
    <col min="1028" max="1028" width="3.625" style="29" customWidth="1"/>
    <col min="1029" max="1029" width="4.125" style="29" customWidth="1"/>
    <col min="1030" max="1030" width="5.625" style="29" customWidth="1"/>
    <col min="1031" max="1033" width="3" style="29" customWidth="1"/>
    <col min="1034" max="1035" width="2.625" style="29" customWidth="1"/>
    <col min="1036" max="1036" width="8.75" style="29" customWidth="1"/>
    <col min="1037" max="1269" width="9" style="29"/>
    <col min="1270" max="1270" width="3.625" style="29" customWidth="1"/>
    <col min="1271" max="1271" width="4" style="29" customWidth="1"/>
    <col min="1272" max="1274" width="2.625" style="29" customWidth="1"/>
    <col min="1275" max="1275" width="3.5" style="29" customWidth="1"/>
    <col min="1276" max="1277" width="5.625" style="29" customWidth="1"/>
    <col min="1278" max="1279" width="4.875" style="29" customWidth="1"/>
    <col min="1280" max="1280" width="5.625" style="29" customWidth="1"/>
    <col min="1281" max="1281" width="6.625" style="29" customWidth="1"/>
    <col min="1282" max="1282" width="4.375" style="29" customWidth="1"/>
    <col min="1283" max="1283" width="4.125" style="29" customWidth="1"/>
    <col min="1284" max="1284" width="3.625" style="29" customWidth="1"/>
    <col min="1285" max="1285" width="4.125" style="29" customWidth="1"/>
    <col min="1286" max="1286" width="5.625" style="29" customWidth="1"/>
    <col min="1287" max="1289" width="3" style="29" customWidth="1"/>
    <col min="1290" max="1291" width="2.625" style="29" customWidth="1"/>
    <col min="1292" max="1292" width="8.75" style="29" customWidth="1"/>
    <col min="1293" max="1525" width="9" style="29"/>
    <col min="1526" max="1526" width="3.625" style="29" customWidth="1"/>
    <col min="1527" max="1527" width="4" style="29" customWidth="1"/>
    <col min="1528" max="1530" width="2.625" style="29" customWidth="1"/>
    <col min="1531" max="1531" width="3.5" style="29" customWidth="1"/>
    <col min="1532" max="1533" width="5.625" style="29" customWidth="1"/>
    <col min="1534" max="1535" width="4.875" style="29" customWidth="1"/>
    <col min="1536" max="1536" width="5.625" style="29" customWidth="1"/>
    <col min="1537" max="1537" width="6.625" style="29" customWidth="1"/>
    <col min="1538" max="1538" width="4.375" style="29" customWidth="1"/>
    <col min="1539" max="1539" width="4.125" style="29" customWidth="1"/>
    <col min="1540" max="1540" width="3.625" style="29" customWidth="1"/>
    <col min="1541" max="1541" width="4.125" style="29" customWidth="1"/>
    <col min="1542" max="1542" width="5.625" style="29" customWidth="1"/>
    <col min="1543" max="1545" width="3" style="29" customWidth="1"/>
    <col min="1546" max="1547" width="2.625" style="29" customWidth="1"/>
    <col min="1548" max="1548" width="8.75" style="29" customWidth="1"/>
    <col min="1549" max="1781" width="9" style="29"/>
    <col min="1782" max="1782" width="3.625" style="29" customWidth="1"/>
    <col min="1783" max="1783" width="4" style="29" customWidth="1"/>
    <col min="1784" max="1786" width="2.625" style="29" customWidth="1"/>
    <col min="1787" max="1787" width="3.5" style="29" customWidth="1"/>
    <col min="1788" max="1789" width="5.625" style="29" customWidth="1"/>
    <col min="1790" max="1791" width="4.875" style="29" customWidth="1"/>
    <col min="1792" max="1792" width="5.625" style="29" customWidth="1"/>
    <col min="1793" max="1793" width="6.625" style="29" customWidth="1"/>
    <col min="1794" max="1794" width="4.375" style="29" customWidth="1"/>
    <col min="1795" max="1795" width="4.125" style="29" customWidth="1"/>
    <col min="1796" max="1796" width="3.625" style="29" customWidth="1"/>
    <col min="1797" max="1797" width="4.125" style="29" customWidth="1"/>
    <col min="1798" max="1798" width="5.625" style="29" customWidth="1"/>
    <col min="1799" max="1801" width="3" style="29" customWidth="1"/>
    <col min="1802" max="1803" width="2.625" style="29" customWidth="1"/>
    <col min="1804" max="1804" width="8.75" style="29" customWidth="1"/>
    <col min="1805" max="2037" width="9" style="29"/>
    <col min="2038" max="2038" width="3.625" style="29" customWidth="1"/>
    <col min="2039" max="2039" width="4" style="29" customWidth="1"/>
    <col min="2040" max="2042" width="2.625" style="29" customWidth="1"/>
    <col min="2043" max="2043" width="3.5" style="29" customWidth="1"/>
    <col min="2044" max="2045" width="5.625" style="29" customWidth="1"/>
    <col min="2046" max="2047" width="4.875" style="29" customWidth="1"/>
    <col min="2048" max="2048" width="5.625" style="29" customWidth="1"/>
    <col min="2049" max="2049" width="6.625" style="29" customWidth="1"/>
    <col min="2050" max="2050" width="4.375" style="29" customWidth="1"/>
    <col min="2051" max="2051" width="4.125" style="29" customWidth="1"/>
    <col min="2052" max="2052" width="3.625" style="29" customWidth="1"/>
    <col min="2053" max="2053" width="4.125" style="29" customWidth="1"/>
    <col min="2054" max="2054" width="5.625" style="29" customWidth="1"/>
    <col min="2055" max="2057" width="3" style="29" customWidth="1"/>
    <col min="2058" max="2059" width="2.625" style="29" customWidth="1"/>
    <col min="2060" max="2060" width="8.75" style="29" customWidth="1"/>
    <col min="2061" max="2293" width="9" style="29"/>
    <col min="2294" max="2294" width="3.625" style="29" customWidth="1"/>
    <col min="2295" max="2295" width="4" style="29" customWidth="1"/>
    <col min="2296" max="2298" width="2.625" style="29" customWidth="1"/>
    <col min="2299" max="2299" width="3.5" style="29" customWidth="1"/>
    <col min="2300" max="2301" width="5.625" style="29" customWidth="1"/>
    <col min="2302" max="2303" width="4.875" style="29" customWidth="1"/>
    <col min="2304" max="2304" width="5.625" style="29" customWidth="1"/>
    <col min="2305" max="2305" width="6.625" style="29" customWidth="1"/>
    <col min="2306" max="2306" width="4.375" style="29" customWidth="1"/>
    <col min="2307" max="2307" width="4.125" style="29" customWidth="1"/>
    <col min="2308" max="2308" width="3.625" style="29" customWidth="1"/>
    <col min="2309" max="2309" width="4.125" style="29" customWidth="1"/>
    <col min="2310" max="2310" width="5.625" style="29" customWidth="1"/>
    <col min="2311" max="2313" width="3" style="29" customWidth="1"/>
    <col min="2314" max="2315" width="2.625" style="29" customWidth="1"/>
    <col min="2316" max="2316" width="8.75" style="29" customWidth="1"/>
    <col min="2317" max="2549" width="9" style="29"/>
    <col min="2550" max="2550" width="3.625" style="29" customWidth="1"/>
    <col min="2551" max="2551" width="4" style="29" customWidth="1"/>
    <col min="2552" max="2554" width="2.625" style="29" customWidth="1"/>
    <col min="2555" max="2555" width="3.5" style="29" customWidth="1"/>
    <col min="2556" max="2557" width="5.625" style="29" customWidth="1"/>
    <col min="2558" max="2559" width="4.875" style="29" customWidth="1"/>
    <col min="2560" max="2560" width="5.625" style="29" customWidth="1"/>
    <col min="2561" max="2561" width="6.625" style="29" customWidth="1"/>
    <col min="2562" max="2562" width="4.375" style="29" customWidth="1"/>
    <col min="2563" max="2563" width="4.125" style="29" customWidth="1"/>
    <col min="2564" max="2564" width="3.625" style="29" customWidth="1"/>
    <col min="2565" max="2565" width="4.125" style="29" customWidth="1"/>
    <col min="2566" max="2566" width="5.625" style="29" customWidth="1"/>
    <col min="2567" max="2569" width="3" style="29" customWidth="1"/>
    <col min="2570" max="2571" width="2.625" style="29" customWidth="1"/>
    <col min="2572" max="2572" width="8.75" style="29" customWidth="1"/>
    <col min="2573" max="2805" width="9" style="29"/>
    <col min="2806" max="2806" width="3.625" style="29" customWidth="1"/>
    <col min="2807" max="2807" width="4" style="29" customWidth="1"/>
    <col min="2808" max="2810" width="2.625" style="29" customWidth="1"/>
    <col min="2811" max="2811" width="3.5" style="29" customWidth="1"/>
    <col min="2812" max="2813" width="5.625" style="29" customWidth="1"/>
    <col min="2814" max="2815" width="4.875" style="29" customWidth="1"/>
    <col min="2816" max="2816" width="5.625" style="29" customWidth="1"/>
    <col min="2817" max="2817" width="6.625" style="29" customWidth="1"/>
    <col min="2818" max="2818" width="4.375" style="29" customWidth="1"/>
    <col min="2819" max="2819" width="4.125" style="29" customWidth="1"/>
    <col min="2820" max="2820" width="3.625" style="29" customWidth="1"/>
    <col min="2821" max="2821" width="4.125" style="29" customWidth="1"/>
    <col min="2822" max="2822" width="5.625" style="29" customWidth="1"/>
    <col min="2823" max="2825" width="3" style="29" customWidth="1"/>
    <col min="2826" max="2827" width="2.625" style="29" customWidth="1"/>
    <col min="2828" max="2828" width="8.75" style="29" customWidth="1"/>
    <col min="2829" max="3061" width="9" style="29"/>
    <col min="3062" max="3062" width="3.625" style="29" customWidth="1"/>
    <col min="3063" max="3063" width="4" style="29" customWidth="1"/>
    <col min="3064" max="3066" width="2.625" style="29" customWidth="1"/>
    <col min="3067" max="3067" width="3.5" style="29" customWidth="1"/>
    <col min="3068" max="3069" width="5.625" style="29" customWidth="1"/>
    <col min="3070" max="3071" width="4.875" style="29" customWidth="1"/>
    <col min="3072" max="3072" width="5.625" style="29" customWidth="1"/>
    <col min="3073" max="3073" width="6.625" style="29" customWidth="1"/>
    <col min="3074" max="3074" width="4.375" style="29" customWidth="1"/>
    <col min="3075" max="3075" width="4.125" style="29" customWidth="1"/>
    <col min="3076" max="3076" width="3.625" style="29" customWidth="1"/>
    <col min="3077" max="3077" width="4.125" style="29" customWidth="1"/>
    <col min="3078" max="3078" width="5.625" style="29" customWidth="1"/>
    <col min="3079" max="3081" width="3" style="29" customWidth="1"/>
    <col min="3082" max="3083" width="2.625" style="29" customWidth="1"/>
    <col min="3084" max="3084" width="8.75" style="29" customWidth="1"/>
    <col min="3085" max="3317" width="9" style="29"/>
    <col min="3318" max="3318" width="3.625" style="29" customWidth="1"/>
    <col min="3319" max="3319" width="4" style="29" customWidth="1"/>
    <col min="3320" max="3322" width="2.625" style="29" customWidth="1"/>
    <col min="3323" max="3323" width="3.5" style="29" customWidth="1"/>
    <col min="3324" max="3325" width="5.625" style="29" customWidth="1"/>
    <col min="3326" max="3327" width="4.875" style="29" customWidth="1"/>
    <col min="3328" max="3328" width="5.625" style="29" customWidth="1"/>
    <col min="3329" max="3329" width="6.625" style="29" customWidth="1"/>
    <col min="3330" max="3330" width="4.375" style="29" customWidth="1"/>
    <col min="3331" max="3331" width="4.125" style="29" customWidth="1"/>
    <col min="3332" max="3332" width="3.625" style="29" customWidth="1"/>
    <col min="3333" max="3333" width="4.125" style="29" customWidth="1"/>
    <col min="3334" max="3334" width="5.625" style="29" customWidth="1"/>
    <col min="3335" max="3337" width="3" style="29" customWidth="1"/>
    <col min="3338" max="3339" width="2.625" style="29" customWidth="1"/>
    <col min="3340" max="3340" width="8.75" style="29" customWidth="1"/>
    <col min="3341" max="3573" width="9" style="29"/>
    <col min="3574" max="3574" width="3.625" style="29" customWidth="1"/>
    <col min="3575" max="3575" width="4" style="29" customWidth="1"/>
    <col min="3576" max="3578" width="2.625" style="29" customWidth="1"/>
    <col min="3579" max="3579" width="3.5" style="29" customWidth="1"/>
    <col min="3580" max="3581" width="5.625" style="29" customWidth="1"/>
    <col min="3582" max="3583" width="4.875" style="29" customWidth="1"/>
    <col min="3584" max="3584" width="5.625" style="29" customWidth="1"/>
    <col min="3585" max="3585" width="6.625" style="29" customWidth="1"/>
    <col min="3586" max="3586" width="4.375" style="29" customWidth="1"/>
    <col min="3587" max="3587" width="4.125" style="29" customWidth="1"/>
    <col min="3588" max="3588" width="3.625" style="29" customWidth="1"/>
    <col min="3589" max="3589" width="4.125" style="29" customWidth="1"/>
    <col min="3590" max="3590" width="5.625" style="29" customWidth="1"/>
    <col min="3591" max="3593" width="3" style="29" customWidth="1"/>
    <col min="3594" max="3595" width="2.625" style="29" customWidth="1"/>
    <col min="3596" max="3596" width="8.75" style="29" customWidth="1"/>
    <col min="3597" max="3829" width="9" style="29"/>
    <col min="3830" max="3830" width="3.625" style="29" customWidth="1"/>
    <col min="3831" max="3831" width="4" style="29" customWidth="1"/>
    <col min="3832" max="3834" width="2.625" style="29" customWidth="1"/>
    <col min="3835" max="3835" width="3.5" style="29" customWidth="1"/>
    <col min="3836" max="3837" width="5.625" style="29" customWidth="1"/>
    <col min="3838" max="3839" width="4.875" style="29" customWidth="1"/>
    <col min="3840" max="3840" width="5.625" style="29" customWidth="1"/>
    <col min="3841" max="3841" width="6.625" style="29" customWidth="1"/>
    <col min="3842" max="3842" width="4.375" style="29" customWidth="1"/>
    <col min="3843" max="3843" width="4.125" style="29" customWidth="1"/>
    <col min="3844" max="3844" width="3.625" style="29" customWidth="1"/>
    <col min="3845" max="3845" width="4.125" style="29" customWidth="1"/>
    <col min="3846" max="3846" width="5.625" style="29" customWidth="1"/>
    <col min="3847" max="3849" width="3" style="29" customWidth="1"/>
    <col min="3850" max="3851" width="2.625" style="29" customWidth="1"/>
    <col min="3852" max="3852" width="8.75" style="29" customWidth="1"/>
    <col min="3853" max="4085" width="9" style="29"/>
    <col min="4086" max="4086" width="3.625" style="29" customWidth="1"/>
    <col min="4087" max="4087" width="4" style="29" customWidth="1"/>
    <col min="4088" max="4090" width="2.625" style="29" customWidth="1"/>
    <col min="4091" max="4091" width="3.5" style="29" customWidth="1"/>
    <col min="4092" max="4093" width="5.625" style="29" customWidth="1"/>
    <col min="4094" max="4095" width="4.875" style="29" customWidth="1"/>
    <col min="4096" max="4096" width="5.625" style="29" customWidth="1"/>
    <col min="4097" max="4097" width="6.625" style="29" customWidth="1"/>
    <col min="4098" max="4098" width="4.375" style="29" customWidth="1"/>
    <col min="4099" max="4099" width="4.125" style="29" customWidth="1"/>
    <col min="4100" max="4100" width="3.625" style="29" customWidth="1"/>
    <col min="4101" max="4101" width="4.125" style="29" customWidth="1"/>
    <col min="4102" max="4102" width="5.625" style="29" customWidth="1"/>
    <col min="4103" max="4105" width="3" style="29" customWidth="1"/>
    <col min="4106" max="4107" width="2.625" style="29" customWidth="1"/>
    <col min="4108" max="4108" width="8.75" style="29" customWidth="1"/>
    <col min="4109" max="4341" width="9" style="29"/>
    <col min="4342" max="4342" width="3.625" style="29" customWidth="1"/>
    <col min="4343" max="4343" width="4" style="29" customWidth="1"/>
    <col min="4344" max="4346" width="2.625" style="29" customWidth="1"/>
    <col min="4347" max="4347" width="3.5" style="29" customWidth="1"/>
    <col min="4348" max="4349" width="5.625" style="29" customWidth="1"/>
    <col min="4350" max="4351" width="4.875" style="29" customWidth="1"/>
    <col min="4352" max="4352" width="5.625" style="29" customWidth="1"/>
    <col min="4353" max="4353" width="6.625" style="29" customWidth="1"/>
    <col min="4354" max="4354" width="4.375" style="29" customWidth="1"/>
    <col min="4355" max="4355" width="4.125" style="29" customWidth="1"/>
    <col min="4356" max="4356" width="3.625" style="29" customWidth="1"/>
    <col min="4357" max="4357" width="4.125" style="29" customWidth="1"/>
    <col min="4358" max="4358" width="5.625" style="29" customWidth="1"/>
    <col min="4359" max="4361" width="3" style="29" customWidth="1"/>
    <col min="4362" max="4363" width="2.625" style="29" customWidth="1"/>
    <col min="4364" max="4364" width="8.75" style="29" customWidth="1"/>
    <col min="4365" max="4597" width="9" style="29"/>
    <col min="4598" max="4598" width="3.625" style="29" customWidth="1"/>
    <col min="4599" max="4599" width="4" style="29" customWidth="1"/>
    <col min="4600" max="4602" width="2.625" style="29" customWidth="1"/>
    <col min="4603" max="4603" width="3.5" style="29" customWidth="1"/>
    <col min="4604" max="4605" width="5.625" style="29" customWidth="1"/>
    <col min="4606" max="4607" width="4.875" style="29" customWidth="1"/>
    <col min="4608" max="4608" width="5.625" style="29" customWidth="1"/>
    <col min="4609" max="4609" width="6.625" style="29" customWidth="1"/>
    <col min="4610" max="4610" width="4.375" style="29" customWidth="1"/>
    <col min="4611" max="4611" width="4.125" style="29" customWidth="1"/>
    <col min="4612" max="4612" width="3.625" style="29" customWidth="1"/>
    <col min="4613" max="4613" width="4.125" style="29" customWidth="1"/>
    <col min="4614" max="4614" width="5.625" style="29" customWidth="1"/>
    <col min="4615" max="4617" width="3" style="29" customWidth="1"/>
    <col min="4618" max="4619" width="2.625" style="29" customWidth="1"/>
    <col min="4620" max="4620" width="8.75" style="29" customWidth="1"/>
    <col min="4621" max="4853" width="9" style="29"/>
    <col min="4854" max="4854" width="3.625" style="29" customWidth="1"/>
    <col min="4855" max="4855" width="4" style="29" customWidth="1"/>
    <col min="4856" max="4858" width="2.625" style="29" customWidth="1"/>
    <col min="4859" max="4859" width="3.5" style="29" customWidth="1"/>
    <col min="4860" max="4861" width="5.625" style="29" customWidth="1"/>
    <col min="4862" max="4863" width="4.875" style="29" customWidth="1"/>
    <col min="4864" max="4864" width="5.625" style="29" customWidth="1"/>
    <col min="4865" max="4865" width="6.625" style="29" customWidth="1"/>
    <col min="4866" max="4866" width="4.375" style="29" customWidth="1"/>
    <col min="4867" max="4867" width="4.125" style="29" customWidth="1"/>
    <col min="4868" max="4868" width="3.625" style="29" customWidth="1"/>
    <col min="4869" max="4869" width="4.125" style="29" customWidth="1"/>
    <col min="4870" max="4870" width="5.625" style="29" customWidth="1"/>
    <col min="4871" max="4873" width="3" style="29" customWidth="1"/>
    <col min="4874" max="4875" width="2.625" style="29" customWidth="1"/>
    <col min="4876" max="4876" width="8.75" style="29" customWidth="1"/>
    <col min="4877" max="5109" width="9" style="29"/>
    <col min="5110" max="5110" width="3.625" style="29" customWidth="1"/>
    <col min="5111" max="5111" width="4" style="29" customWidth="1"/>
    <col min="5112" max="5114" width="2.625" style="29" customWidth="1"/>
    <col min="5115" max="5115" width="3.5" style="29" customWidth="1"/>
    <col min="5116" max="5117" width="5.625" style="29" customWidth="1"/>
    <col min="5118" max="5119" width="4.875" style="29" customWidth="1"/>
    <col min="5120" max="5120" width="5.625" style="29" customWidth="1"/>
    <col min="5121" max="5121" width="6.625" style="29" customWidth="1"/>
    <col min="5122" max="5122" width="4.375" style="29" customWidth="1"/>
    <col min="5123" max="5123" width="4.125" style="29" customWidth="1"/>
    <col min="5124" max="5124" width="3.625" style="29" customWidth="1"/>
    <col min="5125" max="5125" width="4.125" style="29" customWidth="1"/>
    <col min="5126" max="5126" width="5.625" style="29" customWidth="1"/>
    <col min="5127" max="5129" width="3" style="29" customWidth="1"/>
    <col min="5130" max="5131" width="2.625" style="29" customWidth="1"/>
    <col min="5132" max="5132" width="8.75" style="29" customWidth="1"/>
    <col min="5133" max="5365" width="9" style="29"/>
    <col min="5366" max="5366" width="3.625" style="29" customWidth="1"/>
    <col min="5367" max="5367" width="4" style="29" customWidth="1"/>
    <col min="5368" max="5370" width="2.625" style="29" customWidth="1"/>
    <col min="5371" max="5371" width="3.5" style="29" customWidth="1"/>
    <col min="5372" max="5373" width="5.625" style="29" customWidth="1"/>
    <col min="5374" max="5375" width="4.875" style="29" customWidth="1"/>
    <col min="5376" max="5376" width="5.625" style="29" customWidth="1"/>
    <col min="5377" max="5377" width="6.625" style="29" customWidth="1"/>
    <col min="5378" max="5378" width="4.375" style="29" customWidth="1"/>
    <col min="5379" max="5379" width="4.125" style="29" customWidth="1"/>
    <col min="5380" max="5380" width="3.625" style="29" customWidth="1"/>
    <col min="5381" max="5381" width="4.125" style="29" customWidth="1"/>
    <col min="5382" max="5382" width="5.625" style="29" customWidth="1"/>
    <col min="5383" max="5385" width="3" style="29" customWidth="1"/>
    <col min="5386" max="5387" width="2.625" style="29" customWidth="1"/>
    <col min="5388" max="5388" width="8.75" style="29" customWidth="1"/>
    <col min="5389" max="5621" width="9" style="29"/>
    <col min="5622" max="5622" width="3.625" style="29" customWidth="1"/>
    <col min="5623" max="5623" width="4" style="29" customWidth="1"/>
    <col min="5624" max="5626" width="2.625" style="29" customWidth="1"/>
    <col min="5627" max="5627" width="3.5" style="29" customWidth="1"/>
    <col min="5628" max="5629" width="5.625" style="29" customWidth="1"/>
    <col min="5630" max="5631" width="4.875" style="29" customWidth="1"/>
    <col min="5632" max="5632" width="5.625" style="29" customWidth="1"/>
    <col min="5633" max="5633" width="6.625" style="29" customWidth="1"/>
    <col min="5634" max="5634" width="4.375" style="29" customWidth="1"/>
    <col min="5635" max="5635" width="4.125" style="29" customWidth="1"/>
    <col min="5636" max="5636" width="3.625" style="29" customWidth="1"/>
    <col min="5637" max="5637" width="4.125" style="29" customWidth="1"/>
    <col min="5638" max="5638" width="5.625" style="29" customWidth="1"/>
    <col min="5639" max="5641" width="3" style="29" customWidth="1"/>
    <col min="5642" max="5643" width="2.625" style="29" customWidth="1"/>
    <col min="5644" max="5644" width="8.75" style="29" customWidth="1"/>
    <col min="5645" max="5877" width="9" style="29"/>
    <col min="5878" max="5878" width="3.625" style="29" customWidth="1"/>
    <col min="5879" max="5879" width="4" style="29" customWidth="1"/>
    <col min="5880" max="5882" width="2.625" style="29" customWidth="1"/>
    <col min="5883" max="5883" width="3.5" style="29" customWidth="1"/>
    <col min="5884" max="5885" width="5.625" style="29" customWidth="1"/>
    <col min="5886" max="5887" width="4.875" style="29" customWidth="1"/>
    <col min="5888" max="5888" width="5.625" style="29" customWidth="1"/>
    <col min="5889" max="5889" width="6.625" style="29" customWidth="1"/>
    <col min="5890" max="5890" width="4.375" style="29" customWidth="1"/>
    <col min="5891" max="5891" width="4.125" style="29" customWidth="1"/>
    <col min="5892" max="5892" width="3.625" style="29" customWidth="1"/>
    <col min="5893" max="5893" width="4.125" style="29" customWidth="1"/>
    <col min="5894" max="5894" width="5.625" style="29" customWidth="1"/>
    <col min="5895" max="5897" width="3" style="29" customWidth="1"/>
    <col min="5898" max="5899" width="2.625" style="29" customWidth="1"/>
    <col min="5900" max="5900" width="8.75" style="29" customWidth="1"/>
    <col min="5901" max="6133" width="9" style="29"/>
    <col min="6134" max="6134" width="3.625" style="29" customWidth="1"/>
    <col min="6135" max="6135" width="4" style="29" customWidth="1"/>
    <col min="6136" max="6138" width="2.625" style="29" customWidth="1"/>
    <col min="6139" max="6139" width="3.5" style="29" customWidth="1"/>
    <col min="6140" max="6141" width="5.625" style="29" customWidth="1"/>
    <col min="6142" max="6143" width="4.875" style="29" customWidth="1"/>
    <col min="6144" max="6144" width="5.625" style="29" customWidth="1"/>
    <col min="6145" max="6145" width="6.625" style="29" customWidth="1"/>
    <col min="6146" max="6146" width="4.375" style="29" customWidth="1"/>
    <col min="6147" max="6147" width="4.125" style="29" customWidth="1"/>
    <col min="6148" max="6148" width="3.625" style="29" customWidth="1"/>
    <col min="6149" max="6149" width="4.125" style="29" customWidth="1"/>
    <col min="6150" max="6150" width="5.625" style="29" customWidth="1"/>
    <col min="6151" max="6153" width="3" style="29" customWidth="1"/>
    <col min="6154" max="6155" width="2.625" style="29" customWidth="1"/>
    <col min="6156" max="6156" width="8.75" style="29" customWidth="1"/>
    <col min="6157" max="6389" width="9" style="29"/>
    <col min="6390" max="6390" width="3.625" style="29" customWidth="1"/>
    <col min="6391" max="6391" width="4" style="29" customWidth="1"/>
    <col min="6392" max="6394" width="2.625" style="29" customWidth="1"/>
    <col min="6395" max="6395" width="3.5" style="29" customWidth="1"/>
    <col min="6396" max="6397" width="5.625" style="29" customWidth="1"/>
    <col min="6398" max="6399" width="4.875" style="29" customWidth="1"/>
    <col min="6400" max="6400" width="5.625" style="29" customWidth="1"/>
    <col min="6401" max="6401" width="6.625" style="29" customWidth="1"/>
    <col min="6402" max="6402" width="4.375" style="29" customWidth="1"/>
    <col min="6403" max="6403" width="4.125" style="29" customWidth="1"/>
    <col min="6404" max="6404" width="3.625" style="29" customWidth="1"/>
    <col min="6405" max="6405" width="4.125" style="29" customWidth="1"/>
    <col min="6406" max="6406" width="5.625" style="29" customWidth="1"/>
    <col min="6407" max="6409" width="3" style="29" customWidth="1"/>
    <col min="6410" max="6411" width="2.625" style="29" customWidth="1"/>
    <col min="6412" max="6412" width="8.75" style="29" customWidth="1"/>
    <col min="6413" max="6645" width="9" style="29"/>
    <col min="6646" max="6646" width="3.625" style="29" customWidth="1"/>
    <col min="6647" max="6647" width="4" style="29" customWidth="1"/>
    <col min="6648" max="6650" width="2.625" style="29" customWidth="1"/>
    <col min="6651" max="6651" width="3.5" style="29" customWidth="1"/>
    <col min="6652" max="6653" width="5.625" style="29" customWidth="1"/>
    <col min="6654" max="6655" width="4.875" style="29" customWidth="1"/>
    <col min="6656" max="6656" width="5.625" style="29" customWidth="1"/>
    <col min="6657" max="6657" width="6.625" style="29" customWidth="1"/>
    <col min="6658" max="6658" width="4.375" style="29" customWidth="1"/>
    <col min="6659" max="6659" width="4.125" style="29" customWidth="1"/>
    <col min="6660" max="6660" width="3.625" style="29" customWidth="1"/>
    <col min="6661" max="6661" width="4.125" style="29" customWidth="1"/>
    <col min="6662" max="6662" width="5.625" style="29" customWidth="1"/>
    <col min="6663" max="6665" width="3" style="29" customWidth="1"/>
    <col min="6666" max="6667" width="2.625" style="29" customWidth="1"/>
    <col min="6668" max="6668" width="8.75" style="29" customWidth="1"/>
    <col min="6669" max="6901" width="9" style="29"/>
    <col min="6902" max="6902" width="3.625" style="29" customWidth="1"/>
    <col min="6903" max="6903" width="4" style="29" customWidth="1"/>
    <col min="6904" max="6906" width="2.625" style="29" customWidth="1"/>
    <col min="6907" max="6907" width="3.5" style="29" customWidth="1"/>
    <col min="6908" max="6909" width="5.625" style="29" customWidth="1"/>
    <col min="6910" max="6911" width="4.875" style="29" customWidth="1"/>
    <col min="6912" max="6912" width="5.625" style="29" customWidth="1"/>
    <col min="6913" max="6913" width="6.625" style="29" customWidth="1"/>
    <col min="6914" max="6914" width="4.375" style="29" customWidth="1"/>
    <col min="6915" max="6915" width="4.125" style="29" customWidth="1"/>
    <col min="6916" max="6916" width="3.625" style="29" customWidth="1"/>
    <col min="6917" max="6917" width="4.125" style="29" customWidth="1"/>
    <col min="6918" max="6918" width="5.625" style="29" customWidth="1"/>
    <col min="6919" max="6921" width="3" style="29" customWidth="1"/>
    <col min="6922" max="6923" width="2.625" style="29" customWidth="1"/>
    <col min="6924" max="6924" width="8.75" style="29" customWidth="1"/>
    <col min="6925" max="7157" width="9" style="29"/>
    <col min="7158" max="7158" width="3.625" style="29" customWidth="1"/>
    <col min="7159" max="7159" width="4" style="29" customWidth="1"/>
    <col min="7160" max="7162" width="2.625" style="29" customWidth="1"/>
    <col min="7163" max="7163" width="3.5" style="29" customWidth="1"/>
    <col min="7164" max="7165" width="5.625" style="29" customWidth="1"/>
    <col min="7166" max="7167" width="4.875" style="29" customWidth="1"/>
    <col min="7168" max="7168" width="5.625" style="29" customWidth="1"/>
    <col min="7169" max="7169" width="6.625" style="29" customWidth="1"/>
    <col min="7170" max="7170" width="4.375" style="29" customWidth="1"/>
    <col min="7171" max="7171" width="4.125" style="29" customWidth="1"/>
    <col min="7172" max="7172" width="3.625" style="29" customWidth="1"/>
    <col min="7173" max="7173" width="4.125" style="29" customWidth="1"/>
    <col min="7174" max="7174" width="5.625" style="29" customWidth="1"/>
    <col min="7175" max="7177" width="3" style="29" customWidth="1"/>
    <col min="7178" max="7179" width="2.625" style="29" customWidth="1"/>
    <col min="7180" max="7180" width="8.75" style="29" customWidth="1"/>
    <col min="7181" max="7413" width="9" style="29"/>
    <col min="7414" max="7414" width="3.625" style="29" customWidth="1"/>
    <col min="7415" max="7415" width="4" style="29" customWidth="1"/>
    <col min="7416" max="7418" width="2.625" style="29" customWidth="1"/>
    <col min="7419" max="7419" width="3.5" style="29" customWidth="1"/>
    <col min="7420" max="7421" width="5.625" style="29" customWidth="1"/>
    <col min="7422" max="7423" width="4.875" style="29" customWidth="1"/>
    <col min="7424" max="7424" width="5.625" style="29" customWidth="1"/>
    <col min="7425" max="7425" width="6.625" style="29" customWidth="1"/>
    <col min="7426" max="7426" width="4.375" style="29" customWidth="1"/>
    <col min="7427" max="7427" width="4.125" style="29" customWidth="1"/>
    <col min="7428" max="7428" width="3.625" style="29" customWidth="1"/>
    <col min="7429" max="7429" width="4.125" style="29" customWidth="1"/>
    <col min="7430" max="7430" width="5.625" style="29" customWidth="1"/>
    <col min="7431" max="7433" width="3" style="29" customWidth="1"/>
    <col min="7434" max="7435" width="2.625" style="29" customWidth="1"/>
    <col min="7436" max="7436" width="8.75" style="29" customWidth="1"/>
    <col min="7437" max="7669" width="9" style="29"/>
    <col min="7670" max="7670" width="3.625" style="29" customWidth="1"/>
    <col min="7671" max="7671" width="4" style="29" customWidth="1"/>
    <col min="7672" max="7674" width="2.625" style="29" customWidth="1"/>
    <col min="7675" max="7675" width="3.5" style="29" customWidth="1"/>
    <col min="7676" max="7677" width="5.625" style="29" customWidth="1"/>
    <col min="7678" max="7679" width="4.875" style="29" customWidth="1"/>
    <col min="7680" max="7680" width="5.625" style="29" customWidth="1"/>
    <col min="7681" max="7681" width="6.625" style="29" customWidth="1"/>
    <col min="7682" max="7682" width="4.375" style="29" customWidth="1"/>
    <col min="7683" max="7683" width="4.125" style="29" customWidth="1"/>
    <col min="7684" max="7684" width="3.625" style="29" customWidth="1"/>
    <col min="7685" max="7685" width="4.125" style="29" customWidth="1"/>
    <col min="7686" max="7686" width="5.625" style="29" customWidth="1"/>
    <col min="7687" max="7689" width="3" style="29" customWidth="1"/>
    <col min="7690" max="7691" width="2.625" style="29" customWidth="1"/>
    <col min="7692" max="7692" width="8.75" style="29" customWidth="1"/>
    <col min="7693" max="7925" width="9" style="29"/>
    <col min="7926" max="7926" width="3.625" style="29" customWidth="1"/>
    <col min="7927" max="7927" width="4" style="29" customWidth="1"/>
    <col min="7928" max="7930" width="2.625" style="29" customWidth="1"/>
    <col min="7931" max="7931" width="3.5" style="29" customWidth="1"/>
    <col min="7932" max="7933" width="5.625" style="29" customWidth="1"/>
    <col min="7934" max="7935" width="4.875" style="29" customWidth="1"/>
    <col min="7936" max="7936" width="5.625" style="29" customWidth="1"/>
    <col min="7937" max="7937" width="6.625" style="29" customWidth="1"/>
    <col min="7938" max="7938" width="4.375" style="29" customWidth="1"/>
    <col min="7939" max="7939" width="4.125" style="29" customWidth="1"/>
    <col min="7940" max="7940" width="3.625" style="29" customWidth="1"/>
    <col min="7941" max="7941" width="4.125" style="29" customWidth="1"/>
    <col min="7942" max="7942" width="5.625" style="29" customWidth="1"/>
    <col min="7943" max="7945" width="3" style="29" customWidth="1"/>
    <col min="7946" max="7947" width="2.625" style="29" customWidth="1"/>
    <col min="7948" max="7948" width="8.75" style="29" customWidth="1"/>
    <col min="7949" max="8181" width="9" style="29"/>
    <col min="8182" max="8182" width="3.625" style="29" customWidth="1"/>
    <col min="8183" max="8183" width="4" style="29" customWidth="1"/>
    <col min="8184" max="8186" width="2.625" style="29" customWidth="1"/>
    <col min="8187" max="8187" width="3.5" style="29" customWidth="1"/>
    <col min="8188" max="8189" width="5.625" style="29" customWidth="1"/>
    <col min="8190" max="8191" width="4.875" style="29" customWidth="1"/>
    <col min="8192" max="8192" width="5.625" style="29" customWidth="1"/>
    <col min="8193" max="8193" width="6.625" style="29" customWidth="1"/>
    <col min="8194" max="8194" width="4.375" style="29" customWidth="1"/>
    <col min="8195" max="8195" width="4.125" style="29" customWidth="1"/>
    <col min="8196" max="8196" width="3.625" style="29" customWidth="1"/>
    <col min="8197" max="8197" width="4.125" style="29" customWidth="1"/>
    <col min="8198" max="8198" width="5.625" style="29" customWidth="1"/>
    <col min="8199" max="8201" width="3" style="29" customWidth="1"/>
    <col min="8202" max="8203" width="2.625" style="29" customWidth="1"/>
    <col min="8204" max="8204" width="8.75" style="29" customWidth="1"/>
    <col min="8205" max="8437" width="9" style="29"/>
    <col min="8438" max="8438" width="3.625" style="29" customWidth="1"/>
    <col min="8439" max="8439" width="4" style="29" customWidth="1"/>
    <col min="8440" max="8442" width="2.625" style="29" customWidth="1"/>
    <col min="8443" max="8443" width="3.5" style="29" customWidth="1"/>
    <col min="8444" max="8445" width="5.625" style="29" customWidth="1"/>
    <col min="8446" max="8447" width="4.875" style="29" customWidth="1"/>
    <col min="8448" max="8448" width="5.625" style="29" customWidth="1"/>
    <col min="8449" max="8449" width="6.625" style="29" customWidth="1"/>
    <col min="8450" max="8450" width="4.375" style="29" customWidth="1"/>
    <col min="8451" max="8451" width="4.125" style="29" customWidth="1"/>
    <col min="8452" max="8452" width="3.625" style="29" customWidth="1"/>
    <col min="8453" max="8453" width="4.125" style="29" customWidth="1"/>
    <col min="8454" max="8454" width="5.625" style="29" customWidth="1"/>
    <col min="8455" max="8457" width="3" style="29" customWidth="1"/>
    <col min="8458" max="8459" width="2.625" style="29" customWidth="1"/>
    <col min="8460" max="8460" width="8.75" style="29" customWidth="1"/>
    <col min="8461" max="8693" width="9" style="29"/>
    <col min="8694" max="8694" width="3.625" style="29" customWidth="1"/>
    <col min="8695" max="8695" width="4" style="29" customWidth="1"/>
    <col min="8696" max="8698" width="2.625" style="29" customWidth="1"/>
    <col min="8699" max="8699" width="3.5" style="29" customWidth="1"/>
    <col min="8700" max="8701" width="5.625" style="29" customWidth="1"/>
    <col min="8702" max="8703" width="4.875" style="29" customWidth="1"/>
    <col min="8704" max="8704" width="5.625" style="29" customWidth="1"/>
    <col min="8705" max="8705" width="6.625" style="29" customWidth="1"/>
    <col min="8706" max="8706" width="4.375" style="29" customWidth="1"/>
    <col min="8707" max="8707" width="4.125" style="29" customWidth="1"/>
    <col min="8708" max="8708" width="3.625" style="29" customWidth="1"/>
    <col min="8709" max="8709" width="4.125" style="29" customWidth="1"/>
    <col min="8710" max="8710" width="5.625" style="29" customWidth="1"/>
    <col min="8711" max="8713" width="3" style="29" customWidth="1"/>
    <col min="8714" max="8715" width="2.625" style="29" customWidth="1"/>
    <col min="8716" max="8716" width="8.75" style="29" customWidth="1"/>
    <col min="8717" max="8949" width="9" style="29"/>
    <col min="8950" max="8950" width="3.625" style="29" customWidth="1"/>
    <col min="8951" max="8951" width="4" style="29" customWidth="1"/>
    <col min="8952" max="8954" width="2.625" style="29" customWidth="1"/>
    <col min="8955" max="8955" width="3.5" style="29" customWidth="1"/>
    <col min="8956" max="8957" width="5.625" style="29" customWidth="1"/>
    <col min="8958" max="8959" width="4.875" style="29" customWidth="1"/>
    <col min="8960" max="8960" width="5.625" style="29" customWidth="1"/>
    <col min="8961" max="8961" width="6.625" style="29" customWidth="1"/>
    <col min="8962" max="8962" width="4.375" style="29" customWidth="1"/>
    <col min="8963" max="8963" width="4.125" style="29" customWidth="1"/>
    <col min="8964" max="8964" width="3.625" style="29" customWidth="1"/>
    <col min="8965" max="8965" width="4.125" style="29" customWidth="1"/>
    <col min="8966" max="8966" width="5.625" style="29" customWidth="1"/>
    <col min="8967" max="8969" width="3" style="29" customWidth="1"/>
    <col min="8970" max="8971" width="2.625" style="29" customWidth="1"/>
    <col min="8972" max="8972" width="8.75" style="29" customWidth="1"/>
    <col min="8973" max="9205" width="9" style="29"/>
    <col min="9206" max="9206" width="3.625" style="29" customWidth="1"/>
    <col min="9207" max="9207" width="4" style="29" customWidth="1"/>
    <col min="9208" max="9210" width="2.625" style="29" customWidth="1"/>
    <col min="9211" max="9211" width="3.5" style="29" customWidth="1"/>
    <col min="9212" max="9213" width="5.625" style="29" customWidth="1"/>
    <col min="9214" max="9215" width="4.875" style="29" customWidth="1"/>
    <col min="9216" max="9216" width="5.625" style="29" customWidth="1"/>
    <col min="9217" max="9217" width="6.625" style="29" customWidth="1"/>
    <col min="9218" max="9218" width="4.375" style="29" customWidth="1"/>
    <col min="9219" max="9219" width="4.125" style="29" customWidth="1"/>
    <col min="9220" max="9220" width="3.625" style="29" customWidth="1"/>
    <col min="9221" max="9221" width="4.125" style="29" customWidth="1"/>
    <col min="9222" max="9222" width="5.625" style="29" customWidth="1"/>
    <col min="9223" max="9225" width="3" style="29" customWidth="1"/>
    <col min="9226" max="9227" width="2.625" style="29" customWidth="1"/>
    <col min="9228" max="9228" width="8.75" style="29" customWidth="1"/>
    <col min="9229" max="9461" width="9" style="29"/>
    <col min="9462" max="9462" width="3.625" style="29" customWidth="1"/>
    <col min="9463" max="9463" width="4" style="29" customWidth="1"/>
    <col min="9464" max="9466" width="2.625" style="29" customWidth="1"/>
    <col min="9467" max="9467" width="3.5" style="29" customWidth="1"/>
    <col min="9468" max="9469" width="5.625" style="29" customWidth="1"/>
    <col min="9470" max="9471" width="4.875" style="29" customWidth="1"/>
    <col min="9472" max="9472" width="5.625" style="29" customWidth="1"/>
    <col min="9473" max="9473" width="6.625" style="29" customWidth="1"/>
    <col min="9474" max="9474" width="4.375" style="29" customWidth="1"/>
    <col min="9475" max="9475" width="4.125" style="29" customWidth="1"/>
    <col min="9476" max="9476" width="3.625" style="29" customWidth="1"/>
    <col min="9477" max="9477" width="4.125" style="29" customWidth="1"/>
    <col min="9478" max="9478" width="5.625" style="29" customWidth="1"/>
    <col min="9479" max="9481" width="3" style="29" customWidth="1"/>
    <col min="9482" max="9483" width="2.625" style="29" customWidth="1"/>
    <col min="9484" max="9484" width="8.75" style="29" customWidth="1"/>
    <col min="9485" max="9717" width="9" style="29"/>
    <col min="9718" max="9718" width="3.625" style="29" customWidth="1"/>
    <col min="9719" max="9719" width="4" style="29" customWidth="1"/>
    <col min="9720" max="9722" width="2.625" style="29" customWidth="1"/>
    <col min="9723" max="9723" width="3.5" style="29" customWidth="1"/>
    <col min="9724" max="9725" width="5.625" style="29" customWidth="1"/>
    <col min="9726" max="9727" width="4.875" style="29" customWidth="1"/>
    <col min="9728" max="9728" width="5.625" style="29" customWidth="1"/>
    <col min="9729" max="9729" width="6.625" style="29" customWidth="1"/>
    <col min="9730" max="9730" width="4.375" style="29" customWidth="1"/>
    <col min="9731" max="9731" width="4.125" style="29" customWidth="1"/>
    <col min="9732" max="9732" width="3.625" style="29" customWidth="1"/>
    <col min="9733" max="9733" width="4.125" style="29" customWidth="1"/>
    <col min="9734" max="9734" width="5.625" style="29" customWidth="1"/>
    <col min="9735" max="9737" width="3" style="29" customWidth="1"/>
    <col min="9738" max="9739" width="2.625" style="29" customWidth="1"/>
    <col min="9740" max="9740" width="8.75" style="29" customWidth="1"/>
    <col min="9741" max="9973" width="9" style="29"/>
    <col min="9974" max="9974" width="3.625" style="29" customWidth="1"/>
    <col min="9975" max="9975" width="4" style="29" customWidth="1"/>
    <col min="9976" max="9978" width="2.625" style="29" customWidth="1"/>
    <col min="9979" max="9979" width="3.5" style="29" customWidth="1"/>
    <col min="9980" max="9981" width="5.625" style="29" customWidth="1"/>
    <col min="9982" max="9983" width="4.875" style="29" customWidth="1"/>
    <col min="9984" max="9984" width="5.625" style="29" customWidth="1"/>
    <col min="9985" max="9985" width="6.625" style="29" customWidth="1"/>
    <col min="9986" max="9986" width="4.375" style="29" customWidth="1"/>
    <col min="9987" max="9987" width="4.125" style="29" customWidth="1"/>
    <col min="9988" max="9988" width="3.625" style="29" customWidth="1"/>
    <col min="9989" max="9989" width="4.125" style="29" customWidth="1"/>
    <col min="9990" max="9990" width="5.625" style="29" customWidth="1"/>
    <col min="9991" max="9993" width="3" style="29" customWidth="1"/>
    <col min="9994" max="9995" width="2.625" style="29" customWidth="1"/>
    <col min="9996" max="9996" width="8.75" style="29" customWidth="1"/>
    <col min="9997" max="10229" width="9" style="29"/>
    <col min="10230" max="10230" width="3.625" style="29" customWidth="1"/>
    <col min="10231" max="10231" width="4" style="29" customWidth="1"/>
    <col min="10232" max="10234" width="2.625" style="29" customWidth="1"/>
    <col min="10235" max="10235" width="3.5" style="29" customWidth="1"/>
    <col min="10236" max="10237" width="5.625" style="29" customWidth="1"/>
    <col min="10238" max="10239" width="4.875" style="29" customWidth="1"/>
    <col min="10240" max="10240" width="5.625" style="29" customWidth="1"/>
    <col min="10241" max="10241" width="6.625" style="29" customWidth="1"/>
    <col min="10242" max="10242" width="4.375" style="29" customWidth="1"/>
    <col min="10243" max="10243" width="4.125" style="29" customWidth="1"/>
    <col min="10244" max="10244" width="3.625" style="29" customWidth="1"/>
    <col min="10245" max="10245" width="4.125" style="29" customWidth="1"/>
    <col min="10246" max="10246" width="5.625" style="29" customWidth="1"/>
    <col min="10247" max="10249" width="3" style="29" customWidth="1"/>
    <col min="10250" max="10251" width="2.625" style="29" customWidth="1"/>
    <col min="10252" max="10252" width="8.75" style="29" customWidth="1"/>
    <col min="10253" max="10485" width="9" style="29"/>
    <col min="10486" max="10486" width="3.625" style="29" customWidth="1"/>
    <col min="10487" max="10487" width="4" style="29" customWidth="1"/>
    <col min="10488" max="10490" width="2.625" style="29" customWidth="1"/>
    <col min="10491" max="10491" width="3.5" style="29" customWidth="1"/>
    <col min="10492" max="10493" width="5.625" style="29" customWidth="1"/>
    <col min="10494" max="10495" width="4.875" style="29" customWidth="1"/>
    <col min="10496" max="10496" width="5.625" style="29" customWidth="1"/>
    <col min="10497" max="10497" width="6.625" style="29" customWidth="1"/>
    <col min="10498" max="10498" width="4.375" style="29" customWidth="1"/>
    <col min="10499" max="10499" width="4.125" style="29" customWidth="1"/>
    <col min="10500" max="10500" width="3.625" style="29" customWidth="1"/>
    <col min="10501" max="10501" width="4.125" style="29" customWidth="1"/>
    <col min="10502" max="10502" width="5.625" style="29" customWidth="1"/>
    <col min="10503" max="10505" width="3" style="29" customWidth="1"/>
    <col min="10506" max="10507" width="2.625" style="29" customWidth="1"/>
    <col min="10508" max="10508" width="8.75" style="29" customWidth="1"/>
    <col min="10509" max="10741" width="9" style="29"/>
    <col min="10742" max="10742" width="3.625" style="29" customWidth="1"/>
    <col min="10743" max="10743" width="4" style="29" customWidth="1"/>
    <col min="10744" max="10746" width="2.625" style="29" customWidth="1"/>
    <col min="10747" max="10747" width="3.5" style="29" customWidth="1"/>
    <col min="10748" max="10749" width="5.625" style="29" customWidth="1"/>
    <col min="10750" max="10751" width="4.875" style="29" customWidth="1"/>
    <col min="10752" max="10752" width="5.625" style="29" customWidth="1"/>
    <col min="10753" max="10753" width="6.625" style="29" customWidth="1"/>
    <col min="10754" max="10754" width="4.375" style="29" customWidth="1"/>
    <col min="10755" max="10755" width="4.125" style="29" customWidth="1"/>
    <col min="10756" max="10756" width="3.625" style="29" customWidth="1"/>
    <col min="10757" max="10757" width="4.125" style="29" customWidth="1"/>
    <col min="10758" max="10758" width="5.625" style="29" customWidth="1"/>
    <col min="10759" max="10761" width="3" style="29" customWidth="1"/>
    <col min="10762" max="10763" width="2.625" style="29" customWidth="1"/>
    <col min="10764" max="10764" width="8.75" style="29" customWidth="1"/>
    <col min="10765" max="10997" width="9" style="29"/>
    <col min="10998" max="10998" width="3.625" style="29" customWidth="1"/>
    <col min="10999" max="10999" width="4" style="29" customWidth="1"/>
    <col min="11000" max="11002" width="2.625" style="29" customWidth="1"/>
    <col min="11003" max="11003" width="3.5" style="29" customWidth="1"/>
    <col min="11004" max="11005" width="5.625" style="29" customWidth="1"/>
    <col min="11006" max="11007" width="4.875" style="29" customWidth="1"/>
    <col min="11008" max="11008" width="5.625" style="29" customWidth="1"/>
    <col min="11009" max="11009" width="6.625" style="29" customWidth="1"/>
    <col min="11010" max="11010" width="4.375" style="29" customWidth="1"/>
    <col min="11011" max="11011" width="4.125" style="29" customWidth="1"/>
    <col min="11012" max="11012" width="3.625" style="29" customWidth="1"/>
    <col min="11013" max="11013" width="4.125" style="29" customWidth="1"/>
    <col min="11014" max="11014" width="5.625" style="29" customWidth="1"/>
    <col min="11015" max="11017" width="3" style="29" customWidth="1"/>
    <col min="11018" max="11019" width="2.625" style="29" customWidth="1"/>
    <col min="11020" max="11020" width="8.75" style="29" customWidth="1"/>
    <col min="11021" max="11253" width="9" style="29"/>
    <col min="11254" max="11254" width="3.625" style="29" customWidth="1"/>
    <col min="11255" max="11255" width="4" style="29" customWidth="1"/>
    <col min="11256" max="11258" width="2.625" style="29" customWidth="1"/>
    <col min="11259" max="11259" width="3.5" style="29" customWidth="1"/>
    <col min="11260" max="11261" width="5.625" style="29" customWidth="1"/>
    <col min="11262" max="11263" width="4.875" style="29" customWidth="1"/>
    <col min="11264" max="11264" width="5.625" style="29" customWidth="1"/>
    <col min="11265" max="11265" width="6.625" style="29" customWidth="1"/>
    <col min="11266" max="11266" width="4.375" style="29" customWidth="1"/>
    <col min="11267" max="11267" width="4.125" style="29" customWidth="1"/>
    <col min="11268" max="11268" width="3.625" style="29" customWidth="1"/>
    <col min="11269" max="11269" width="4.125" style="29" customWidth="1"/>
    <col min="11270" max="11270" width="5.625" style="29" customWidth="1"/>
    <col min="11271" max="11273" width="3" style="29" customWidth="1"/>
    <col min="11274" max="11275" width="2.625" style="29" customWidth="1"/>
    <col min="11276" max="11276" width="8.75" style="29" customWidth="1"/>
    <col min="11277" max="11509" width="9" style="29"/>
    <col min="11510" max="11510" width="3.625" style="29" customWidth="1"/>
    <col min="11511" max="11511" width="4" style="29" customWidth="1"/>
    <col min="11512" max="11514" width="2.625" style="29" customWidth="1"/>
    <col min="11515" max="11515" width="3.5" style="29" customWidth="1"/>
    <col min="11516" max="11517" width="5.625" style="29" customWidth="1"/>
    <col min="11518" max="11519" width="4.875" style="29" customWidth="1"/>
    <col min="11520" max="11520" width="5.625" style="29" customWidth="1"/>
    <col min="11521" max="11521" width="6.625" style="29" customWidth="1"/>
    <col min="11522" max="11522" width="4.375" style="29" customWidth="1"/>
    <col min="11523" max="11523" width="4.125" style="29" customWidth="1"/>
    <col min="11524" max="11524" width="3.625" style="29" customWidth="1"/>
    <col min="11525" max="11525" width="4.125" style="29" customWidth="1"/>
    <col min="11526" max="11526" width="5.625" style="29" customWidth="1"/>
    <col min="11527" max="11529" width="3" style="29" customWidth="1"/>
    <col min="11530" max="11531" width="2.625" style="29" customWidth="1"/>
    <col min="11532" max="11532" width="8.75" style="29" customWidth="1"/>
    <col min="11533" max="11765" width="9" style="29"/>
    <col min="11766" max="11766" width="3.625" style="29" customWidth="1"/>
    <col min="11767" max="11767" width="4" style="29" customWidth="1"/>
    <col min="11768" max="11770" width="2.625" style="29" customWidth="1"/>
    <col min="11771" max="11771" width="3.5" style="29" customWidth="1"/>
    <col min="11772" max="11773" width="5.625" style="29" customWidth="1"/>
    <col min="11774" max="11775" width="4.875" style="29" customWidth="1"/>
    <col min="11776" max="11776" width="5.625" style="29" customWidth="1"/>
    <col min="11777" max="11777" width="6.625" style="29" customWidth="1"/>
    <col min="11778" max="11778" width="4.375" style="29" customWidth="1"/>
    <col min="11779" max="11779" width="4.125" style="29" customWidth="1"/>
    <col min="11780" max="11780" width="3.625" style="29" customWidth="1"/>
    <col min="11781" max="11781" width="4.125" style="29" customWidth="1"/>
    <col min="11782" max="11782" width="5.625" style="29" customWidth="1"/>
    <col min="11783" max="11785" width="3" style="29" customWidth="1"/>
    <col min="11786" max="11787" width="2.625" style="29" customWidth="1"/>
    <col min="11788" max="11788" width="8.75" style="29" customWidth="1"/>
    <col min="11789" max="12021" width="9" style="29"/>
    <col min="12022" max="12022" width="3.625" style="29" customWidth="1"/>
    <col min="12023" max="12023" width="4" style="29" customWidth="1"/>
    <col min="12024" max="12026" width="2.625" style="29" customWidth="1"/>
    <col min="12027" max="12027" width="3.5" style="29" customWidth="1"/>
    <col min="12028" max="12029" width="5.625" style="29" customWidth="1"/>
    <col min="12030" max="12031" width="4.875" style="29" customWidth="1"/>
    <col min="12032" max="12032" width="5.625" style="29" customWidth="1"/>
    <col min="12033" max="12033" width="6.625" style="29" customWidth="1"/>
    <col min="12034" max="12034" width="4.375" style="29" customWidth="1"/>
    <col min="12035" max="12035" width="4.125" style="29" customWidth="1"/>
    <col min="12036" max="12036" width="3.625" style="29" customWidth="1"/>
    <col min="12037" max="12037" width="4.125" style="29" customWidth="1"/>
    <col min="12038" max="12038" width="5.625" style="29" customWidth="1"/>
    <col min="12039" max="12041" width="3" style="29" customWidth="1"/>
    <col min="12042" max="12043" width="2.625" style="29" customWidth="1"/>
    <col min="12044" max="12044" width="8.75" style="29" customWidth="1"/>
    <col min="12045" max="12277" width="9" style="29"/>
    <col min="12278" max="12278" width="3.625" style="29" customWidth="1"/>
    <col min="12279" max="12279" width="4" style="29" customWidth="1"/>
    <col min="12280" max="12282" width="2.625" style="29" customWidth="1"/>
    <col min="12283" max="12283" width="3.5" style="29" customWidth="1"/>
    <col min="12284" max="12285" width="5.625" style="29" customWidth="1"/>
    <col min="12286" max="12287" width="4.875" style="29" customWidth="1"/>
    <col min="12288" max="12288" width="5.625" style="29" customWidth="1"/>
    <col min="12289" max="12289" width="6.625" style="29" customWidth="1"/>
    <col min="12290" max="12290" width="4.375" style="29" customWidth="1"/>
    <col min="12291" max="12291" width="4.125" style="29" customWidth="1"/>
    <col min="12292" max="12292" width="3.625" style="29" customWidth="1"/>
    <col min="12293" max="12293" width="4.125" style="29" customWidth="1"/>
    <col min="12294" max="12294" width="5.625" style="29" customWidth="1"/>
    <col min="12295" max="12297" width="3" style="29" customWidth="1"/>
    <col min="12298" max="12299" width="2.625" style="29" customWidth="1"/>
    <col min="12300" max="12300" width="8.75" style="29" customWidth="1"/>
    <col min="12301" max="12533" width="9" style="29"/>
    <col min="12534" max="12534" width="3.625" style="29" customWidth="1"/>
    <col min="12535" max="12535" width="4" style="29" customWidth="1"/>
    <col min="12536" max="12538" width="2.625" style="29" customWidth="1"/>
    <col min="12539" max="12539" width="3.5" style="29" customWidth="1"/>
    <col min="12540" max="12541" width="5.625" style="29" customWidth="1"/>
    <col min="12542" max="12543" width="4.875" style="29" customWidth="1"/>
    <col min="12544" max="12544" width="5.625" style="29" customWidth="1"/>
    <col min="12545" max="12545" width="6.625" style="29" customWidth="1"/>
    <col min="12546" max="12546" width="4.375" style="29" customWidth="1"/>
    <col min="12547" max="12547" width="4.125" style="29" customWidth="1"/>
    <col min="12548" max="12548" width="3.625" style="29" customWidth="1"/>
    <col min="12549" max="12549" width="4.125" style="29" customWidth="1"/>
    <col min="12550" max="12550" width="5.625" style="29" customWidth="1"/>
    <col min="12551" max="12553" width="3" style="29" customWidth="1"/>
    <col min="12554" max="12555" width="2.625" style="29" customWidth="1"/>
    <col min="12556" max="12556" width="8.75" style="29" customWidth="1"/>
    <col min="12557" max="12789" width="9" style="29"/>
    <col min="12790" max="12790" width="3.625" style="29" customWidth="1"/>
    <col min="12791" max="12791" width="4" style="29" customWidth="1"/>
    <col min="12792" max="12794" width="2.625" style="29" customWidth="1"/>
    <col min="12795" max="12795" width="3.5" style="29" customWidth="1"/>
    <col min="12796" max="12797" width="5.625" style="29" customWidth="1"/>
    <col min="12798" max="12799" width="4.875" style="29" customWidth="1"/>
    <col min="12800" max="12800" width="5.625" style="29" customWidth="1"/>
    <col min="12801" max="12801" width="6.625" style="29" customWidth="1"/>
    <col min="12802" max="12802" width="4.375" style="29" customWidth="1"/>
    <col min="12803" max="12803" width="4.125" style="29" customWidth="1"/>
    <col min="12804" max="12804" width="3.625" style="29" customWidth="1"/>
    <col min="12805" max="12805" width="4.125" style="29" customWidth="1"/>
    <col min="12806" max="12806" width="5.625" style="29" customWidth="1"/>
    <col min="12807" max="12809" width="3" style="29" customWidth="1"/>
    <col min="12810" max="12811" width="2.625" style="29" customWidth="1"/>
    <col min="12812" max="12812" width="8.75" style="29" customWidth="1"/>
    <col min="12813" max="13045" width="9" style="29"/>
    <col min="13046" max="13046" width="3.625" style="29" customWidth="1"/>
    <col min="13047" max="13047" width="4" style="29" customWidth="1"/>
    <col min="13048" max="13050" width="2.625" style="29" customWidth="1"/>
    <col min="13051" max="13051" width="3.5" style="29" customWidth="1"/>
    <col min="13052" max="13053" width="5.625" style="29" customWidth="1"/>
    <col min="13054" max="13055" width="4.875" style="29" customWidth="1"/>
    <col min="13056" max="13056" width="5.625" style="29" customWidth="1"/>
    <col min="13057" max="13057" width="6.625" style="29" customWidth="1"/>
    <col min="13058" max="13058" width="4.375" style="29" customWidth="1"/>
    <col min="13059" max="13059" width="4.125" style="29" customWidth="1"/>
    <col min="13060" max="13060" width="3.625" style="29" customWidth="1"/>
    <col min="13061" max="13061" width="4.125" style="29" customWidth="1"/>
    <col min="13062" max="13062" width="5.625" style="29" customWidth="1"/>
    <col min="13063" max="13065" width="3" style="29" customWidth="1"/>
    <col min="13066" max="13067" width="2.625" style="29" customWidth="1"/>
    <col min="13068" max="13068" width="8.75" style="29" customWidth="1"/>
    <col min="13069" max="13301" width="9" style="29"/>
    <col min="13302" max="13302" width="3.625" style="29" customWidth="1"/>
    <col min="13303" max="13303" width="4" style="29" customWidth="1"/>
    <col min="13304" max="13306" width="2.625" style="29" customWidth="1"/>
    <col min="13307" max="13307" width="3.5" style="29" customWidth="1"/>
    <col min="13308" max="13309" width="5.625" style="29" customWidth="1"/>
    <col min="13310" max="13311" width="4.875" style="29" customWidth="1"/>
    <col min="13312" max="13312" width="5.625" style="29" customWidth="1"/>
    <col min="13313" max="13313" width="6.625" style="29" customWidth="1"/>
    <col min="13314" max="13314" width="4.375" style="29" customWidth="1"/>
    <col min="13315" max="13315" width="4.125" style="29" customWidth="1"/>
    <col min="13316" max="13316" width="3.625" style="29" customWidth="1"/>
    <col min="13317" max="13317" width="4.125" style="29" customWidth="1"/>
    <col min="13318" max="13318" width="5.625" style="29" customWidth="1"/>
    <col min="13319" max="13321" width="3" style="29" customWidth="1"/>
    <col min="13322" max="13323" width="2.625" style="29" customWidth="1"/>
    <col min="13324" max="13324" width="8.75" style="29" customWidth="1"/>
    <col min="13325" max="13557" width="9" style="29"/>
    <col min="13558" max="13558" width="3.625" style="29" customWidth="1"/>
    <col min="13559" max="13559" width="4" style="29" customWidth="1"/>
    <col min="13560" max="13562" width="2.625" style="29" customWidth="1"/>
    <col min="13563" max="13563" width="3.5" style="29" customWidth="1"/>
    <col min="13564" max="13565" width="5.625" style="29" customWidth="1"/>
    <col min="13566" max="13567" width="4.875" style="29" customWidth="1"/>
    <col min="13568" max="13568" width="5.625" style="29" customWidth="1"/>
    <col min="13569" max="13569" width="6.625" style="29" customWidth="1"/>
    <col min="13570" max="13570" width="4.375" style="29" customWidth="1"/>
    <col min="13571" max="13571" width="4.125" style="29" customWidth="1"/>
    <col min="13572" max="13572" width="3.625" style="29" customWidth="1"/>
    <col min="13573" max="13573" width="4.125" style="29" customWidth="1"/>
    <col min="13574" max="13574" width="5.625" style="29" customWidth="1"/>
    <col min="13575" max="13577" width="3" style="29" customWidth="1"/>
    <col min="13578" max="13579" width="2.625" style="29" customWidth="1"/>
    <col min="13580" max="13580" width="8.75" style="29" customWidth="1"/>
    <col min="13581" max="13813" width="9" style="29"/>
    <col min="13814" max="13814" width="3.625" style="29" customWidth="1"/>
    <col min="13815" max="13815" width="4" style="29" customWidth="1"/>
    <col min="13816" max="13818" width="2.625" style="29" customWidth="1"/>
    <col min="13819" max="13819" width="3.5" style="29" customWidth="1"/>
    <col min="13820" max="13821" width="5.625" style="29" customWidth="1"/>
    <col min="13822" max="13823" width="4.875" style="29" customWidth="1"/>
    <col min="13824" max="13824" width="5.625" style="29" customWidth="1"/>
    <col min="13825" max="13825" width="6.625" style="29" customWidth="1"/>
    <col min="13826" max="13826" width="4.375" style="29" customWidth="1"/>
    <col min="13827" max="13827" width="4.125" style="29" customWidth="1"/>
    <col min="13828" max="13828" width="3.625" style="29" customWidth="1"/>
    <col min="13829" max="13829" width="4.125" style="29" customWidth="1"/>
    <col min="13830" max="13830" width="5.625" style="29" customWidth="1"/>
    <col min="13831" max="13833" width="3" style="29" customWidth="1"/>
    <col min="13834" max="13835" width="2.625" style="29" customWidth="1"/>
    <col min="13836" max="13836" width="8.75" style="29" customWidth="1"/>
    <col min="13837" max="14069" width="9" style="29"/>
    <col min="14070" max="14070" width="3.625" style="29" customWidth="1"/>
    <col min="14071" max="14071" width="4" style="29" customWidth="1"/>
    <col min="14072" max="14074" width="2.625" style="29" customWidth="1"/>
    <col min="14075" max="14075" width="3.5" style="29" customWidth="1"/>
    <col min="14076" max="14077" width="5.625" style="29" customWidth="1"/>
    <col min="14078" max="14079" width="4.875" style="29" customWidth="1"/>
    <col min="14080" max="14080" width="5.625" style="29" customWidth="1"/>
    <col min="14081" max="14081" width="6.625" style="29" customWidth="1"/>
    <col min="14082" max="14082" width="4.375" style="29" customWidth="1"/>
    <col min="14083" max="14083" width="4.125" style="29" customWidth="1"/>
    <col min="14084" max="14084" width="3.625" style="29" customWidth="1"/>
    <col min="14085" max="14085" width="4.125" style="29" customWidth="1"/>
    <col min="14086" max="14086" width="5.625" style="29" customWidth="1"/>
    <col min="14087" max="14089" width="3" style="29" customWidth="1"/>
    <col min="14090" max="14091" width="2.625" style="29" customWidth="1"/>
    <col min="14092" max="14092" width="8.75" style="29" customWidth="1"/>
    <col min="14093" max="14325" width="9" style="29"/>
    <col min="14326" max="14326" width="3.625" style="29" customWidth="1"/>
    <col min="14327" max="14327" width="4" style="29" customWidth="1"/>
    <col min="14328" max="14330" width="2.625" style="29" customWidth="1"/>
    <col min="14331" max="14331" width="3.5" style="29" customWidth="1"/>
    <col min="14332" max="14333" width="5.625" style="29" customWidth="1"/>
    <col min="14334" max="14335" width="4.875" style="29" customWidth="1"/>
    <col min="14336" max="14336" width="5.625" style="29" customWidth="1"/>
    <col min="14337" max="14337" width="6.625" style="29" customWidth="1"/>
    <col min="14338" max="14338" width="4.375" style="29" customWidth="1"/>
    <col min="14339" max="14339" width="4.125" style="29" customWidth="1"/>
    <col min="14340" max="14340" width="3.625" style="29" customWidth="1"/>
    <col min="14341" max="14341" width="4.125" style="29" customWidth="1"/>
    <col min="14342" max="14342" width="5.625" style="29" customWidth="1"/>
    <col min="14343" max="14345" width="3" style="29" customWidth="1"/>
    <col min="14346" max="14347" width="2.625" style="29" customWidth="1"/>
    <col min="14348" max="14348" width="8.75" style="29" customWidth="1"/>
    <col min="14349" max="14581" width="9" style="29"/>
    <col min="14582" max="14582" width="3.625" style="29" customWidth="1"/>
    <col min="14583" max="14583" width="4" style="29" customWidth="1"/>
    <col min="14584" max="14586" width="2.625" style="29" customWidth="1"/>
    <col min="14587" max="14587" width="3.5" style="29" customWidth="1"/>
    <col min="14588" max="14589" width="5.625" style="29" customWidth="1"/>
    <col min="14590" max="14591" width="4.875" style="29" customWidth="1"/>
    <col min="14592" max="14592" width="5.625" style="29" customWidth="1"/>
    <col min="14593" max="14593" width="6.625" style="29" customWidth="1"/>
    <col min="14594" max="14594" width="4.375" style="29" customWidth="1"/>
    <col min="14595" max="14595" width="4.125" style="29" customWidth="1"/>
    <col min="14596" max="14596" width="3.625" style="29" customWidth="1"/>
    <col min="14597" max="14597" width="4.125" style="29" customWidth="1"/>
    <col min="14598" max="14598" width="5.625" style="29" customWidth="1"/>
    <col min="14599" max="14601" width="3" style="29" customWidth="1"/>
    <col min="14602" max="14603" width="2.625" style="29" customWidth="1"/>
    <col min="14604" max="14604" width="8.75" style="29" customWidth="1"/>
    <col min="14605" max="14837" width="9" style="29"/>
    <col min="14838" max="14838" width="3.625" style="29" customWidth="1"/>
    <col min="14839" max="14839" width="4" style="29" customWidth="1"/>
    <col min="14840" max="14842" width="2.625" style="29" customWidth="1"/>
    <col min="14843" max="14843" width="3.5" style="29" customWidth="1"/>
    <col min="14844" max="14845" width="5.625" style="29" customWidth="1"/>
    <col min="14846" max="14847" width="4.875" style="29" customWidth="1"/>
    <col min="14848" max="14848" width="5.625" style="29" customWidth="1"/>
    <col min="14849" max="14849" width="6.625" style="29" customWidth="1"/>
    <col min="14850" max="14850" width="4.375" style="29" customWidth="1"/>
    <col min="14851" max="14851" width="4.125" style="29" customWidth="1"/>
    <col min="14852" max="14852" width="3.625" style="29" customWidth="1"/>
    <col min="14853" max="14853" width="4.125" style="29" customWidth="1"/>
    <col min="14854" max="14854" width="5.625" style="29" customWidth="1"/>
    <col min="14855" max="14857" width="3" style="29" customWidth="1"/>
    <col min="14858" max="14859" width="2.625" style="29" customWidth="1"/>
    <col min="14860" max="14860" width="8.75" style="29" customWidth="1"/>
    <col min="14861" max="15093" width="9" style="29"/>
    <col min="15094" max="15094" width="3.625" style="29" customWidth="1"/>
    <col min="15095" max="15095" width="4" style="29" customWidth="1"/>
    <col min="15096" max="15098" width="2.625" style="29" customWidth="1"/>
    <col min="15099" max="15099" width="3.5" style="29" customWidth="1"/>
    <col min="15100" max="15101" width="5.625" style="29" customWidth="1"/>
    <col min="15102" max="15103" width="4.875" style="29" customWidth="1"/>
    <col min="15104" max="15104" width="5.625" style="29" customWidth="1"/>
    <col min="15105" max="15105" width="6.625" style="29" customWidth="1"/>
    <col min="15106" max="15106" width="4.375" style="29" customWidth="1"/>
    <col min="15107" max="15107" width="4.125" style="29" customWidth="1"/>
    <col min="15108" max="15108" width="3.625" style="29" customWidth="1"/>
    <col min="15109" max="15109" width="4.125" style="29" customWidth="1"/>
    <col min="15110" max="15110" width="5.625" style="29" customWidth="1"/>
    <col min="15111" max="15113" width="3" style="29" customWidth="1"/>
    <col min="15114" max="15115" width="2.625" style="29" customWidth="1"/>
    <col min="15116" max="15116" width="8.75" style="29" customWidth="1"/>
    <col min="15117" max="15349" width="9" style="29"/>
    <col min="15350" max="15350" width="3.625" style="29" customWidth="1"/>
    <col min="15351" max="15351" width="4" style="29" customWidth="1"/>
    <col min="15352" max="15354" width="2.625" style="29" customWidth="1"/>
    <col min="15355" max="15355" width="3.5" style="29" customWidth="1"/>
    <col min="15356" max="15357" width="5.625" style="29" customWidth="1"/>
    <col min="15358" max="15359" width="4.875" style="29" customWidth="1"/>
    <col min="15360" max="15360" width="5.625" style="29" customWidth="1"/>
    <col min="15361" max="15361" width="6.625" style="29" customWidth="1"/>
    <col min="15362" max="15362" width="4.375" style="29" customWidth="1"/>
    <col min="15363" max="15363" width="4.125" style="29" customWidth="1"/>
    <col min="15364" max="15364" width="3.625" style="29" customWidth="1"/>
    <col min="15365" max="15365" width="4.125" style="29" customWidth="1"/>
    <col min="15366" max="15366" width="5.625" style="29" customWidth="1"/>
    <col min="15367" max="15369" width="3" style="29" customWidth="1"/>
    <col min="15370" max="15371" width="2.625" style="29" customWidth="1"/>
    <col min="15372" max="15372" width="8.75" style="29" customWidth="1"/>
    <col min="15373" max="15605" width="9" style="29"/>
    <col min="15606" max="15606" width="3.625" style="29" customWidth="1"/>
    <col min="15607" max="15607" width="4" style="29" customWidth="1"/>
    <col min="15608" max="15610" width="2.625" style="29" customWidth="1"/>
    <col min="15611" max="15611" width="3.5" style="29" customWidth="1"/>
    <col min="15612" max="15613" width="5.625" style="29" customWidth="1"/>
    <col min="15614" max="15615" width="4.875" style="29" customWidth="1"/>
    <col min="15616" max="15616" width="5.625" style="29" customWidth="1"/>
    <col min="15617" max="15617" width="6.625" style="29" customWidth="1"/>
    <col min="15618" max="15618" width="4.375" style="29" customWidth="1"/>
    <col min="15619" max="15619" width="4.125" style="29" customWidth="1"/>
    <col min="15620" max="15620" width="3.625" style="29" customWidth="1"/>
    <col min="15621" max="15621" width="4.125" style="29" customWidth="1"/>
    <col min="15622" max="15622" width="5.625" style="29" customWidth="1"/>
    <col min="15623" max="15625" width="3" style="29" customWidth="1"/>
    <col min="15626" max="15627" width="2.625" style="29" customWidth="1"/>
    <col min="15628" max="15628" width="8.75" style="29" customWidth="1"/>
    <col min="15629" max="15861" width="9" style="29"/>
    <col min="15862" max="15862" width="3.625" style="29" customWidth="1"/>
    <col min="15863" max="15863" width="4" style="29" customWidth="1"/>
    <col min="15864" max="15866" width="2.625" style="29" customWidth="1"/>
    <col min="15867" max="15867" width="3.5" style="29" customWidth="1"/>
    <col min="15868" max="15869" width="5.625" style="29" customWidth="1"/>
    <col min="15870" max="15871" width="4.875" style="29" customWidth="1"/>
    <col min="15872" max="15872" width="5.625" style="29" customWidth="1"/>
    <col min="15873" max="15873" width="6.625" style="29" customWidth="1"/>
    <col min="15874" max="15874" width="4.375" style="29" customWidth="1"/>
    <col min="15875" max="15875" width="4.125" style="29" customWidth="1"/>
    <col min="15876" max="15876" width="3.625" style="29" customWidth="1"/>
    <col min="15877" max="15877" width="4.125" style="29" customWidth="1"/>
    <col min="15878" max="15878" width="5.625" style="29" customWidth="1"/>
    <col min="15879" max="15881" width="3" style="29" customWidth="1"/>
    <col min="15882" max="15883" width="2.625" style="29" customWidth="1"/>
    <col min="15884" max="15884" width="8.75" style="29" customWidth="1"/>
    <col min="15885" max="16117" width="9" style="29"/>
    <col min="16118" max="16118" width="3.625" style="29" customWidth="1"/>
    <col min="16119" max="16119" width="4" style="29" customWidth="1"/>
    <col min="16120" max="16122" width="2.625" style="29" customWidth="1"/>
    <col min="16123" max="16123" width="3.5" style="29" customWidth="1"/>
    <col min="16124" max="16125" width="5.625" style="29" customWidth="1"/>
    <col min="16126" max="16127" width="4.875" style="29" customWidth="1"/>
    <col min="16128" max="16128" width="5.625" style="29" customWidth="1"/>
    <col min="16129" max="16129" width="6.625" style="29" customWidth="1"/>
    <col min="16130" max="16130" width="4.375" style="29" customWidth="1"/>
    <col min="16131" max="16131" width="4.125" style="29" customWidth="1"/>
    <col min="16132" max="16132" width="3.625" style="29" customWidth="1"/>
    <col min="16133" max="16133" width="4.125" style="29" customWidth="1"/>
    <col min="16134" max="16134" width="5.625" style="29" customWidth="1"/>
    <col min="16135" max="16137" width="3" style="29" customWidth="1"/>
    <col min="16138" max="16139" width="2.625" style="29" customWidth="1"/>
    <col min="16140" max="16140" width="8.75" style="29" customWidth="1"/>
    <col min="16141" max="16384" width="9" style="29"/>
  </cols>
  <sheetData>
    <row r="1" spans="1:38" ht="14.25">
      <c r="A1" s="912" t="s">
        <v>146</v>
      </c>
      <c r="B1" s="912"/>
      <c r="C1" s="912"/>
      <c r="D1" s="912"/>
      <c r="E1" s="912"/>
      <c r="F1" s="912"/>
      <c r="G1" s="912"/>
      <c r="H1" s="912"/>
      <c r="I1" s="912"/>
      <c r="J1" s="912"/>
      <c r="K1" s="912"/>
      <c r="L1" s="912"/>
      <c r="M1" s="912"/>
      <c r="N1" s="912"/>
      <c r="O1" s="912"/>
      <c r="P1" s="1816" t="s">
        <v>575</v>
      </c>
      <c r="Q1" s="1816"/>
      <c r="R1" s="1817">
        <f>お申込・受付票!U4</f>
        <v>0</v>
      </c>
      <c r="S1" s="1817"/>
      <c r="T1" s="1817"/>
      <c r="U1" s="1817"/>
      <c r="V1" s="1817"/>
      <c r="W1" s="1817"/>
    </row>
    <row r="2" spans="1:38" ht="8.25" customHeight="1" thickBot="1">
      <c r="A2" s="912"/>
      <c r="B2" s="912"/>
      <c r="C2" s="912"/>
      <c r="D2" s="912"/>
      <c r="E2" s="912"/>
      <c r="F2" s="912"/>
      <c r="G2" s="912"/>
      <c r="H2" s="912"/>
      <c r="I2" s="912"/>
      <c r="J2" s="912"/>
      <c r="K2" s="912"/>
      <c r="L2" s="912"/>
      <c r="M2" s="912"/>
      <c r="N2" s="912"/>
      <c r="O2" s="912"/>
      <c r="AL2" s="63"/>
    </row>
    <row r="3" spans="1:38" ht="15" thickTop="1" thickBot="1">
      <c r="A3" s="913" t="s">
        <v>147</v>
      </c>
      <c r="B3" s="913"/>
      <c r="C3" s="913"/>
      <c r="D3" s="913"/>
      <c r="E3" s="913"/>
      <c r="F3" s="913"/>
      <c r="G3" s="913"/>
      <c r="H3" s="913"/>
      <c r="I3" s="913"/>
      <c r="J3" s="913"/>
      <c r="K3" s="913"/>
      <c r="L3" s="913"/>
      <c r="M3" s="913"/>
      <c r="N3" s="913"/>
      <c r="O3" s="914"/>
      <c r="P3" s="915" t="s">
        <v>148</v>
      </c>
      <c r="Q3" s="916"/>
      <c r="R3" s="917">
        <f>ヒアリングシート!C34</f>
        <v>44815</v>
      </c>
      <c r="S3" s="917"/>
      <c r="T3" s="917"/>
      <c r="U3" s="917"/>
      <c r="V3" s="917"/>
      <c r="W3" s="918"/>
      <c r="Z3" s="7"/>
      <c r="AA3" s="7"/>
      <c r="AB3" s="7"/>
      <c r="AC3" s="43"/>
      <c r="AD3" s="44"/>
      <c r="AE3" s="17"/>
      <c r="AF3" s="17"/>
      <c r="AG3" s="17"/>
      <c r="AH3" s="17"/>
      <c r="AI3" s="17"/>
      <c r="AJ3" s="17"/>
      <c r="AK3" s="17"/>
      <c r="AL3" s="17"/>
    </row>
    <row r="4" spans="1:38" customFormat="1" ht="14.25" thickTop="1">
      <c r="A4" s="919" t="s">
        <v>149</v>
      </c>
      <c r="B4" s="920"/>
      <c r="C4" s="925" t="s">
        <v>150</v>
      </c>
      <c r="D4" s="920"/>
      <c r="E4" s="926"/>
      <c r="F4" s="927" t="str">
        <f>IF(お申込・受付票!B4=1,料金計算表!C3,IF(お申込・受付票!B4=2,お申込・受付票!B8))</f>
        <v>ひばり旅行センター</v>
      </c>
      <c r="G4" s="928"/>
      <c r="H4" s="928"/>
      <c r="I4" s="928"/>
      <c r="J4" s="928"/>
      <c r="K4" s="928"/>
      <c r="L4" s="928"/>
      <c r="M4" s="928"/>
      <c r="N4" s="928"/>
      <c r="O4" s="929" t="s">
        <v>18</v>
      </c>
      <c r="P4" s="931" t="s">
        <v>151</v>
      </c>
      <c r="Q4" s="932"/>
      <c r="R4" s="933" t="str">
        <f>IF(お申込・受付票!B4=1,料金計算表!C5,IF(お申込・受付票!B4=2,お申込・受付票!B14))</f>
        <v>0749-62-7111</v>
      </c>
      <c r="S4" s="933"/>
      <c r="T4" s="933"/>
      <c r="U4" s="933"/>
      <c r="V4" s="933"/>
      <c r="W4" s="934"/>
      <c r="Z4" s="7"/>
      <c r="AA4" s="7"/>
      <c r="AB4" s="7"/>
      <c r="AC4" s="6"/>
      <c r="AD4" s="44"/>
      <c r="AE4" s="17"/>
      <c r="AF4" s="17"/>
      <c r="AG4" s="17"/>
      <c r="AH4" s="17"/>
      <c r="AI4" s="17"/>
      <c r="AJ4" s="17"/>
      <c r="AK4" s="17"/>
      <c r="AL4" s="17"/>
    </row>
    <row r="5" spans="1:38" customFormat="1">
      <c r="A5" s="921"/>
      <c r="B5" s="922"/>
      <c r="C5" s="949" t="s">
        <v>152</v>
      </c>
      <c r="D5" s="950"/>
      <c r="E5" s="951"/>
      <c r="F5" s="952" t="s">
        <v>410</v>
      </c>
      <c r="G5" s="953"/>
      <c r="H5" s="953"/>
      <c r="I5" s="954" t="str">
        <f>IF(お申込・受付票!B4=1,料金計算表!C6,IF(お申込・受付票!B4=2,お申込・受付票!B11))</f>
        <v>山崎</v>
      </c>
      <c r="J5" s="954"/>
      <c r="K5" s="954"/>
      <c r="L5" s="955">
        <f>料金計算表!E6</f>
        <v>0</v>
      </c>
      <c r="M5" s="955"/>
      <c r="N5" s="955"/>
      <c r="O5" s="930"/>
      <c r="P5" s="931" t="s">
        <v>153</v>
      </c>
      <c r="Q5" s="932"/>
      <c r="R5" s="933" t="str">
        <f>IF(お申込・受付票!B4=1,料金計算表!E5,IF(お申込・受付票!B4=2,お申込・受付票!B16))</f>
        <v>0749-62-3113</v>
      </c>
      <c r="S5" s="933"/>
      <c r="T5" s="933"/>
      <c r="U5" s="933"/>
      <c r="V5" s="933"/>
      <c r="W5" s="934"/>
      <c r="Z5" s="7"/>
      <c r="AA5" s="7"/>
      <c r="AB5" s="7"/>
      <c r="AC5" s="6"/>
      <c r="AD5" s="44"/>
      <c r="AE5" s="17"/>
      <c r="AF5" s="17"/>
      <c r="AG5" s="17"/>
      <c r="AH5" s="17"/>
      <c r="AI5" s="17"/>
      <c r="AJ5" s="17"/>
      <c r="AK5" s="17"/>
      <c r="AL5" s="17"/>
    </row>
    <row r="6" spans="1:38" customFormat="1">
      <c r="A6" s="921"/>
      <c r="B6" s="922"/>
      <c r="C6" s="935" t="s">
        <v>154</v>
      </c>
      <c r="D6" s="922"/>
      <c r="E6" s="936"/>
      <c r="F6" s="939" t="str">
        <f>IF(お申込・受付票!B4=1,料金計算表!D4,IF(お申込・受付票!B4=2,お申込・受付票!B19))</f>
        <v>滋賀県長浜市森町426-1</v>
      </c>
      <c r="G6" s="939"/>
      <c r="H6" s="939"/>
      <c r="I6" s="939"/>
      <c r="J6" s="939"/>
      <c r="K6" s="939"/>
      <c r="L6" s="939"/>
      <c r="M6" s="939"/>
      <c r="N6" s="939"/>
      <c r="O6" s="939"/>
      <c r="P6" s="941" t="s">
        <v>381</v>
      </c>
      <c r="Q6" s="942"/>
      <c r="R6" s="943"/>
      <c r="S6" s="943"/>
      <c r="T6" s="943"/>
      <c r="U6" s="943"/>
      <c r="V6" s="943"/>
      <c r="W6" s="944"/>
      <c r="Z6" s="7"/>
      <c r="AA6" s="7"/>
      <c r="AB6" s="7"/>
      <c r="AC6" s="43"/>
      <c r="AD6" s="44"/>
      <c r="AE6" s="17"/>
      <c r="AF6" s="17"/>
      <c r="AG6" s="17"/>
      <c r="AH6" s="17"/>
      <c r="AI6" s="17"/>
      <c r="AJ6" s="17"/>
      <c r="AK6" s="17"/>
      <c r="AL6" s="17"/>
    </row>
    <row r="7" spans="1:38" customFormat="1" ht="14.25" thickBot="1">
      <c r="A7" s="923"/>
      <c r="B7" s="924"/>
      <c r="C7" s="937"/>
      <c r="D7" s="924"/>
      <c r="E7" s="938"/>
      <c r="F7" s="940"/>
      <c r="G7" s="940"/>
      <c r="H7" s="940"/>
      <c r="I7" s="940"/>
      <c r="J7" s="940"/>
      <c r="K7" s="940"/>
      <c r="L7" s="940"/>
      <c r="M7" s="940"/>
      <c r="N7" s="940"/>
      <c r="O7" s="940"/>
      <c r="P7" s="945" t="s">
        <v>376</v>
      </c>
      <c r="Q7" s="946"/>
      <c r="R7" s="947">
        <f>料金計算表!G5</f>
        <v>0</v>
      </c>
      <c r="S7" s="947"/>
      <c r="T7" s="947"/>
      <c r="U7" s="947"/>
      <c r="V7" s="947"/>
      <c r="W7" s="948"/>
      <c r="Z7" s="7"/>
      <c r="AA7" s="7"/>
      <c r="AB7" s="7"/>
      <c r="AC7" s="43"/>
      <c r="AD7" s="44"/>
      <c r="AE7" s="17"/>
      <c r="AF7" s="17"/>
      <c r="AG7" s="17"/>
      <c r="AH7" s="17"/>
      <c r="AI7" s="17"/>
      <c r="AJ7" s="17"/>
      <c r="AK7" s="17"/>
      <c r="AL7" s="17"/>
    </row>
    <row r="8" spans="1:38" customFormat="1" ht="13.5" customHeight="1">
      <c r="A8" s="1016" t="s">
        <v>282</v>
      </c>
      <c r="B8" s="965"/>
      <c r="C8" s="963" t="s">
        <v>150</v>
      </c>
      <c r="D8" s="964"/>
      <c r="E8" s="965"/>
      <c r="F8" s="966" t="s">
        <v>270</v>
      </c>
      <c r="G8" s="967"/>
      <c r="H8" s="970">
        <f>ヒアリングシート!C5</f>
        <v>0</v>
      </c>
      <c r="I8" s="970"/>
      <c r="J8" s="970"/>
      <c r="K8" s="970"/>
      <c r="L8" s="970"/>
      <c r="M8" s="970"/>
      <c r="N8" s="970"/>
      <c r="O8" s="1754" t="s">
        <v>18</v>
      </c>
      <c r="P8" s="974" t="s">
        <v>155</v>
      </c>
      <c r="Q8" s="975"/>
      <c r="R8" s="974">
        <f>IF(お申込・受付票!B4=1,お申込・受付票!B14,"")</f>
        <v>0</v>
      </c>
      <c r="S8" s="1019"/>
      <c r="T8" s="1019"/>
      <c r="U8" s="1019"/>
      <c r="V8" s="1019"/>
      <c r="W8" s="1020"/>
      <c r="Z8" s="7"/>
      <c r="AA8" s="7"/>
      <c r="AB8" s="7"/>
      <c r="AC8" s="43"/>
      <c r="AD8" s="44"/>
      <c r="AE8" s="17"/>
      <c r="AF8" s="17"/>
      <c r="AG8" s="17"/>
      <c r="AH8" s="17"/>
      <c r="AI8" s="17"/>
      <c r="AJ8" s="17"/>
      <c r="AK8" s="17"/>
      <c r="AL8" s="17"/>
    </row>
    <row r="9" spans="1:38" customFormat="1" ht="13.5" customHeight="1">
      <c r="A9" s="921"/>
      <c r="B9" s="936"/>
      <c r="C9" s="1021" t="s">
        <v>152</v>
      </c>
      <c r="D9" s="1022"/>
      <c r="E9" s="1023"/>
      <c r="F9" s="968"/>
      <c r="G9" s="969"/>
      <c r="H9" s="971"/>
      <c r="I9" s="1768"/>
      <c r="J9" s="1768"/>
      <c r="K9" s="1768"/>
      <c r="L9" s="1768"/>
      <c r="M9" s="1768"/>
      <c r="N9" s="1768"/>
      <c r="O9" s="1755"/>
      <c r="P9" s="931" t="s">
        <v>156</v>
      </c>
      <c r="Q9" s="932"/>
      <c r="R9" s="931">
        <f>IF(お申込・受付票!B4=1,お申込・受付票!B16,"")</f>
        <v>0</v>
      </c>
      <c r="S9" s="958"/>
      <c r="T9" s="958"/>
      <c r="U9" s="958"/>
      <c r="V9" s="958"/>
      <c r="W9" s="959"/>
      <c r="Z9" s="7"/>
      <c r="AA9" s="7"/>
      <c r="AB9" s="7"/>
      <c r="AC9" s="7"/>
      <c r="AD9" s="44"/>
      <c r="AE9" s="17"/>
      <c r="AF9" s="17"/>
      <c r="AG9" s="17"/>
      <c r="AH9" s="17"/>
      <c r="AI9" s="17"/>
      <c r="AJ9" s="17"/>
      <c r="AK9" s="17"/>
      <c r="AL9" s="17"/>
    </row>
    <row r="10" spans="1:38" customFormat="1" ht="13.5" customHeight="1">
      <c r="A10" s="921"/>
      <c r="B10" s="936"/>
      <c r="C10" s="935" t="s">
        <v>154</v>
      </c>
      <c r="D10" s="922"/>
      <c r="E10" s="936"/>
      <c r="F10" s="1026">
        <f>IF(お申込・受付票!B4=1,お申込・受付票!B18,"")</f>
        <v>0</v>
      </c>
      <c r="G10" s="956"/>
      <c r="H10" s="1769"/>
      <c r="I10" s="1770">
        <f>IF(お申込・受付票!B4=1,お申込・受付票!B11,"")</f>
        <v>0</v>
      </c>
      <c r="J10" s="1771"/>
      <c r="K10" s="1771"/>
      <c r="L10" s="1771"/>
      <c r="M10" s="1771"/>
      <c r="N10" s="1771"/>
      <c r="O10" s="1756"/>
      <c r="P10" s="931" t="s">
        <v>157</v>
      </c>
      <c r="Q10" s="932"/>
      <c r="R10" s="1818"/>
      <c r="S10" s="1819"/>
      <c r="T10" s="1819"/>
      <c r="U10" s="1819"/>
      <c r="V10" s="1819"/>
      <c r="W10" s="1820"/>
      <c r="Z10" s="7"/>
      <c r="AA10" s="7"/>
      <c r="AB10" s="7"/>
      <c r="AC10" s="7"/>
      <c r="AD10" s="44"/>
      <c r="AE10" s="17"/>
      <c r="AF10" s="17"/>
      <c r="AG10" s="17"/>
      <c r="AH10" s="17"/>
      <c r="AI10" s="17"/>
      <c r="AJ10" s="17"/>
      <c r="AK10" s="17"/>
      <c r="AL10" s="17"/>
    </row>
    <row r="11" spans="1:38" customFormat="1" ht="14.25" customHeight="1" thickBot="1">
      <c r="A11" s="1017"/>
      <c r="B11" s="1018"/>
      <c r="C11" s="1024"/>
      <c r="D11" s="1025"/>
      <c r="E11" s="1018"/>
      <c r="F11" s="960">
        <f>IF(お申込・受付票!B4=1,お申込・受付票!B19,"")</f>
        <v>0</v>
      </c>
      <c r="G11" s="961"/>
      <c r="H11" s="961"/>
      <c r="I11" s="961"/>
      <c r="J11" s="961"/>
      <c r="K11" s="961"/>
      <c r="L11" s="961"/>
      <c r="M11" s="961"/>
      <c r="N11" s="961"/>
      <c r="O11" s="962"/>
      <c r="P11" s="976" t="s">
        <v>379</v>
      </c>
      <c r="Q11" s="977"/>
      <c r="R11" s="1821">
        <f>料金計算表!F16</f>
        <v>0</v>
      </c>
      <c r="S11" s="1822"/>
      <c r="T11" s="1822"/>
      <c r="U11" s="1822"/>
      <c r="V11" s="1822"/>
      <c r="W11" s="1823"/>
      <c r="Z11" s="7"/>
      <c r="AA11" s="7"/>
      <c r="AB11" s="85"/>
      <c r="AC11" s="85"/>
      <c r="AD11" s="85"/>
      <c r="AE11" s="85"/>
      <c r="AF11" s="85"/>
      <c r="AG11" s="17"/>
      <c r="AH11" s="65"/>
      <c r="AI11" s="65"/>
      <c r="AJ11" s="10"/>
      <c r="AK11" s="10"/>
      <c r="AL11" s="17"/>
    </row>
    <row r="12" spans="1:38" ht="14.25" customHeight="1" thickTop="1">
      <c r="A12" s="925" t="s">
        <v>283</v>
      </c>
      <c r="B12" s="926"/>
      <c r="C12" s="925" t="s">
        <v>150</v>
      </c>
      <c r="D12" s="920"/>
      <c r="E12" s="926"/>
      <c r="F12" s="998" t="s">
        <v>158</v>
      </c>
      <c r="G12" s="999"/>
      <c r="H12" s="999"/>
      <c r="I12" s="999"/>
      <c r="J12" s="999"/>
      <c r="K12" s="999"/>
      <c r="L12" s="999"/>
      <c r="M12" s="999"/>
      <c r="N12" s="999"/>
      <c r="O12" s="1000"/>
      <c r="P12" s="1004" t="s">
        <v>159</v>
      </c>
      <c r="Q12" s="1004"/>
      <c r="R12" s="1004"/>
      <c r="S12" s="1004"/>
      <c r="T12" s="1004"/>
      <c r="U12" s="1004"/>
      <c r="V12" s="1004"/>
      <c r="W12" s="1005"/>
      <c r="Z12" s="7"/>
      <c r="AA12" s="7"/>
      <c r="AB12" s="85"/>
      <c r="AE12" s="85"/>
      <c r="AF12" s="85"/>
      <c r="AG12" s="17"/>
      <c r="AH12" s="17"/>
      <c r="AI12" s="17"/>
      <c r="AJ12" s="17"/>
      <c r="AK12" s="17"/>
      <c r="AL12" s="17"/>
    </row>
    <row r="13" spans="1:38">
      <c r="A13" s="935"/>
      <c r="B13" s="936"/>
      <c r="C13" s="935" t="s">
        <v>152</v>
      </c>
      <c r="D13" s="922"/>
      <c r="E13" s="936"/>
      <c r="F13" s="1001"/>
      <c r="G13" s="1002"/>
      <c r="H13" s="1002"/>
      <c r="I13" s="1002"/>
      <c r="J13" s="1002"/>
      <c r="K13" s="1002"/>
      <c r="L13" s="1002"/>
      <c r="M13" s="1002"/>
      <c r="N13" s="1002"/>
      <c r="O13" s="1003"/>
      <c r="P13" s="1006" t="s">
        <v>160</v>
      </c>
      <c r="Q13" s="1006"/>
      <c r="R13" s="1006"/>
      <c r="S13" s="1006"/>
      <c r="T13" s="1006"/>
      <c r="U13" s="1006"/>
      <c r="V13" s="1006"/>
      <c r="W13" s="1007"/>
      <c r="Z13" s="6"/>
      <c r="AA13" s="6"/>
      <c r="AB13" s="6"/>
      <c r="AF13" s="6"/>
      <c r="AG13" s="6"/>
      <c r="AH13" s="6"/>
      <c r="AI13" s="6"/>
      <c r="AJ13" s="6"/>
      <c r="AK13" s="6"/>
      <c r="AL13" s="6"/>
    </row>
    <row r="14" spans="1:38">
      <c r="A14" s="935"/>
      <c r="B14" s="936"/>
      <c r="C14" s="1008" t="s">
        <v>154</v>
      </c>
      <c r="D14" s="1009"/>
      <c r="E14" s="1010"/>
      <c r="F14" s="1011" t="s">
        <v>161</v>
      </c>
      <c r="G14" s="1011"/>
      <c r="H14" s="1011"/>
      <c r="I14" s="1011"/>
      <c r="J14" s="1011"/>
      <c r="K14" s="1011"/>
      <c r="L14" s="1011"/>
      <c r="M14" s="1011"/>
      <c r="N14" s="1011"/>
      <c r="O14" s="1012"/>
      <c r="P14" s="1015" t="s">
        <v>162</v>
      </c>
      <c r="Q14" s="1006"/>
      <c r="R14" s="1006"/>
      <c r="S14" s="1006"/>
      <c r="T14" s="1006"/>
      <c r="U14" s="1006"/>
      <c r="V14" s="1006"/>
      <c r="W14" s="1007"/>
      <c r="Z14" s="7"/>
      <c r="AA14" s="7"/>
      <c r="AB14" s="7"/>
      <c r="AC14" s="7"/>
      <c r="AD14" s="7"/>
      <c r="AE14" s="7"/>
      <c r="AF14" s="7"/>
      <c r="AG14" s="7"/>
      <c r="AH14" s="7"/>
      <c r="AI14" s="7"/>
      <c r="AJ14" s="7"/>
      <c r="AK14" s="7"/>
      <c r="AL14" s="7"/>
    </row>
    <row r="15" spans="1:38">
      <c r="A15" s="935"/>
      <c r="B15" s="936"/>
      <c r="C15" s="983"/>
      <c r="D15" s="984"/>
      <c r="E15" s="985"/>
      <c r="F15" s="1013"/>
      <c r="G15" s="1013"/>
      <c r="H15" s="1013"/>
      <c r="I15" s="1013"/>
      <c r="J15" s="1013"/>
      <c r="K15" s="1013"/>
      <c r="L15" s="1013"/>
      <c r="M15" s="1013"/>
      <c r="N15" s="1013"/>
      <c r="O15" s="1014"/>
      <c r="P15" s="978" t="s">
        <v>163</v>
      </c>
      <c r="Q15" s="978"/>
      <c r="R15" s="978"/>
      <c r="S15" s="978"/>
      <c r="T15" s="978"/>
      <c r="U15" s="978"/>
      <c r="V15" s="978"/>
      <c r="W15" s="979"/>
      <c r="Z15" s="8"/>
      <c r="AA15" s="9"/>
      <c r="AB15" s="49"/>
      <c r="AC15" s="49"/>
      <c r="AD15" s="49"/>
      <c r="AE15" s="49"/>
      <c r="AF15" s="49"/>
      <c r="AG15" s="49"/>
      <c r="AH15" s="49"/>
      <c r="AI15" s="49"/>
      <c r="AJ15" s="49"/>
      <c r="AK15" s="49"/>
      <c r="AL15" s="49"/>
    </row>
    <row r="16" spans="1:38" ht="13.5" customHeight="1">
      <c r="A16" s="935"/>
      <c r="B16" s="936"/>
      <c r="C16" s="980" t="s">
        <v>164</v>
      </c>
      <c r="D16" s="981"/>
      <c r="E16" s="982"/>
      <c r="F16" s="986" t="s">
        <v>637</v>
      </c>
      <c r="G16" s="987"/>
      <c r="H16" s="987"/>
      <c r="I16" s="987"/>
      <c r="J16" s="987"/>
      <c r="K16" s="987"/>
      <c r="L16" s="987"/>
      <c r="M16" s="987"/>
      <c r="N16" s="987"/>
      <c r="O16" s="987"/>
      <c r="P16" s="987"/>
      <c r="Q16" s="987"/>
      <c r="R16" s="986" t="s">
        <v>165</v>
      </c>
      <c r="S16" s="987"/>
      <c r="T16" s="988"/>
      <c r="U16" s="225" t="s">
        <v>167</v>
      </c>
      <c r="V16" s="992" t="s">
        <v>168</v>
      </c>
      <c r="W16" s="992"/>
      <c r="Z16" s="10"/>
      <c r="AB16" s="105"/>
      <c r="AC16" s="105"/>
      <c r="AD16" s="105"/>
      <c r="AE16" s="45"/>
      <c r="AF16" s="45"/>
      <c r="AG16" s="45"/>
      <c r="AH16" s="45"/>
      <c r="AI16" s="45"/>
      <c r="AJ16" s="45"/>
      <c r="AK16" s="45"/>
      <c r="AL16" s="45"/>
    </row>
    <row r="17" spans="1:38">
      <c r="A17" s="983"/>
      <c r="B17" s="985"/>
      <c r="C17" s="983"/>
      <c r="D17" s="984"/>
      <c r="E17" s="985"/>
      <c r="F17" s="993" t="s">
        <v>169</v>
      </c>
      <c r="G17" s="994"/>
      <c r="H17" s="994"/>
      <c r="I17" s="994"/>
      <c r="J17" s="994"/>
      <c r="K17" s="994"/>
      <c r="L17" s="994"/>
      <c r="M17" s="994"/>
      <c r="N17" s="994"/>
      <c r="O17" s="994"/>
      <c r="P17" s="994"/>
      <c r="Q17" s="994"/>
      <c r="R17" s="989"/>
      <c r="S17" s="990"/>
      <c r="T17" s="991"/>
      <c r="U17" s="226" t="s">
        <v>170</v>
      </c>
      <c r="V17" s="992" t="s">
        <v>168</v>
      </c>
      <c r="W17" s="992"/>
      <c r="Z17" s="12"/>
      <c r="AC17" s="49"/>
      <c r="AD17" s="14"/>
      <c r="AE17" s="14"/>
      <c r="AF17" s="14"/>
      <c r="AG17" s="14"/>
      <c r="AH17" s="14"/>
      <c r="AI17" s="14"/>
      <c r="AJ17" s="14"/>
      <c r="AK17" s="14"/>
      <c r="AL17" s="14"/>
    </row>
    <row r="18" spans="1:38" ht="3.75" customHeight="1" thickBot="1">
      <c r="A18" s="104"/>
      <c r="B18" s="85"/>
      <c r="C18" s="106"/>
      <c r="D18" s="85"/>
      <c r="E18" s="85"/>
      <c r="F18" s="108"/>
      <c r="G18" s="108"/>
      <c r="H18" s="108"/>
      <c r="I18" s="108"/>
      <c r="J18" s="108"/>
      <c r="K18" s="108"/>
      <c r="L18" s="108"/>
      <c r="M18" s="108"/>
      <c r="N18" s="108"/>
      <c r="O18" s="108"/>
      <c r="P18" s="108"/>
      <c r="Q18" s="108"/>
      <c r="R18" s="108"/>
      <c r="S18" s="108"/>
      <c r="T18" s="341"/>
      <c r="U18" s="341"/>
      <c r="V18" s="341"/>
      <c r="W18" s="341"/>
      <c r="Z18" s="13"/>
      <c r="AA18" s="11"/>
      <c r="AB18" s="46"/>
      <c r="AC18" s="113"/>
      <c r="AD18" s="113"/>
      <c r="AE18" s="113"/>
      <c r="AF18" s="48"/>
      <c r="AG18" s="48"/>
      <c r="AH18" s="48"/>
      <c r="AI18" s="48"/>
      <c r="AJ18" s="48"/>
      <c r="AK18" s="48"/>
      <c r="AL18" s="48"/>
    </row>
    <row r="19" spans="1:38" ht="13.5" customHeight="1">
      <c r="A19" s="1037" t="s">
        <v>171</v>
      </c>
      <c r="B19" s="1038"/>
      <c r="C19" s="1038"/>
      <c r="D19" s="1038"/>
      <c r="E19" s="1042">
        <f>運行指示書!Z5</f>
        <v>10</v>
      </c>
      <c r="F19" s="1043"/>
      <c r="G19" s="1043"/>
      <c r="H19" s="1048" t="s">
        <v>172</v>
      </c>
      <c r="I19" s="1051" t="s">
        <v>173</v>
      </c>
      <c r="J19" s="1051"/>
      <c r="K19" s="1054" t="s">
        <v>174</v>
      </c>
      <c r="L19" s="1054"/>
      <c r="M19" s="974" t="s">
        <v>175</v>
      </c>
      <c r="N19" s="975"/>
      <c r="O19" s="974" t="s">
        <v>176</v>
      </c>
      <c r="P19" s="975"/>
      <c r="Q19" s="1027" t="s">
        <v>285</v>
      </c>
      <c r="R19" s="1028"/>
      <c r="S19" s="1790" t="s">
        <v>182</v>
      </c>
      <c r="T19" s="1791"/>
      <c r="U19" s="1791"/>
      <c r="V19" s="1791"/>
      <c r="W19" s="1792"/>
      <c r="Z19" s="13"/>
      <c r="AA19" s="9"/>
      <c r="AB19" s="48"/>
      <c r="AC19" s="113"/>
      <c r="AD19" s="113"/>
      <c r="AE19" s="113"/>
      <c r="AF19" s="14"/>
      <c r="AG19" s="14"/>
      <c r="AH19" s="14"/>
      <c r="AI19" s="14"/>
      <c r="AJ19" s="14"/>
      <c r="AK19" s="14"/>
      <c r="AL19" s="14"/>
    </row>
    <row r="20" spans="1:38" ht="13.5" customHeight="1">
      <c r="A20" s="1039"/>
      <c r="B20" s="1040"/>
      <c r="C20" s="1040"/>
      <c r="D20" s="1040"/>
      <c r="E20" s="1044"/>
      <c r="F20" s="1045"/>
      <c r="G20" s="1045"/>
      <c r="H20" s="1049"/>
      <c r="I20" s="1052"/>
      <c r="J20" s="1052"/>
      <c r="K20" s="1774"/>
      <c r="L20" s="1775"/>
      <c r="M20" s="1781"/>
      <c r="N20" s="1793"/>
      <c r="O20" s="1794">
        <f>IF(運行指示書!G3=リスト集!F10,リスト集!F15,IF(運行指示書!G3=リスト集!F11,リスト集!F15,))</f>
        <v>0</v>
      </c>
      <c r="P20" s="1795"/>
      <c r="Q20" s="1781"/>
      <c r="R20" s="1782"/>
      <c r="S20" s="1787" t="s">
        <v>183</v>
      </c>
      <c r="T20" s="1788"/>
      <c r="U20" s="1788"/>
      <c r="V20" s="1788"/>
      <c r="W20" s="1789"/>
      <c r="X20" s="86"/>
      <c r="Y20" s="86"/>
      <c r="Z20" s="69"/>
      <c r="AA20" s="115"/>
      <c r="AB20" s="115"/>
      <c r="AC20" s="113"/>
      <c r="AD20" s="113"/>
      <c r="AE20" s="113"/>
      <c r="AF20" s="19"/>
      <c r="AG20" s="19"/>
      <c r="AH20" s="19"/>
      <c r="AI20" s="19"/>
      <c r="AJ20" s="19"/>
      <c r="AK20" s="19"/>
      <c r="AL20" s="19"/>
    </row>
    <row r="21" spans="1:38" ht="14.25" customHeight="1">
      <c r="A21" s="1041"/>
      <c r="B21" s="990"/>
      <c r="C21" s="990"/>
      <c r="D21" s="990"/>
      <c r="E21" s="1046"/>
      <c r="F21" s="1047"/>
      <c r="G21" s="1047"/>
      <c r="H21" s="1050"/>
      <c r="I21" s="1053"/>
      <c r="J21" s="1053"/>
      <c r="K21" s="31">
        <f>IF(運行指示書!G3=リスト集!F3,1,0)</f>
        <v>0</v>
      </c>
      <c r="L21" s="114" t="s">
        <v>177</v>
      </c>
      <c r="M21" s="102">
        <f>IF(運行指示書!G3=リスト集!F4,1,0)+IF(運行指示書!G3=リスト集!F5,1,0)+IF(運行指示書!G3=リスト集!F6,1,0)</f>
        <v>1</v>
      </c>
      <c r="N21" s="114" t="s">
        <v>284</v>
      </c>
      <c r="O21" s="338">
        <f>IF(運行指示書!G3=リスト集!F7,1,0)+IF(運行指示書!G3=リスト集!F8,1,0)+IF(運行指示書!G3=リスト集!F9,1,0)+IF(運行指示書!G3=リスト集!F10,1,0)+IF(運行指示書!G3=リスト集!F11,1,0)+IF(運行指示書!G3=リスト集!F12,1,0)</f>
        <v>0</v>
      </c>
      <c r="P21" s="339" t="s">
        <v>177</v>
      </c>
      <c r="Q21" s="1783" t="str">
        <f>ヒアリングシート!C17</f>
        <v>ノーマル</v>
      </c>
      <c r="R21" s="1703"/>
      <c r="S21" s="1784">
        <f>運行指示書!G5</f>
        <v>44905</v>
      </c>
      <c r="T21" s="1785"/>
      <c r="U21" s="1786"/>
      <c r="V21" s="1060">
        <f>運行指示書!K8</f>
        <v>0</v>
      </c>
      <c r="W21" s="1106"/>
      <c r="Y21" s="29" t="s">
        <v>382</v>
      </c>
      <c r="Z21" s="12"/>
      <c r="AA21" s="9"/>
      <c r="AC21" s="113"/>
      <c r="AD21" s="113"/>
      <c r="AE21" s="113"/>
      <c r="AF21" s="15"/>
      <c r="AG21" s="14"/>
      <c r="AH21" s="14"/>
      <c r="AI21" s="16"/>
      <c r="AJ21" s="14"/>
      <c r="AK21" s="14"/>
      <c r="AL21" s="14"/>
    </row>
    <row r="22" spans="1:38" ht="14.25" customHeight="1">
      <c r="A22" s="1061" t="s">
        <v>178</v>
      </c>
      <c r="B22" s="922"/>
      <c r="C22" s="922"/>
      <c r="D22" s="922"/>
      <c r="E22" s="1063">
        <f>運行指示書!G5</f>
        <v>44905</v>
      </c>
      <c r="F22" s="1064"/>
      <c r="G22" s="1064"/>
      <c r="H22" s="1065"/>
      <c r="I22" s="1069" t="s">
        <v>179</v>
      </c>
      <c r="J22" s="1071">
        <f>運行指示書!D11</f>
        <v>0</v>
      </c>
      <c r="K22" s="1072"/>
      <c r="L22" s="1072"/>
      <c r="M22" s="1072"/>
      <c r="N22" s="1776"/>
      <c r="O22" s="1764" t="s">
        <v>638</v>
      </c>
      <c r="P22" s="1765"/>
      <c r="Q22" s="380"/>
      <c r="R22" s="381"/>
      <c r="S22" s="1778" t="s">
        <v>184</v>
      </c>
      <c r="T22" s="1779"/>
      <c r="U22" s="1779"/>
      <c r="V22" s="1779"/>
      <c r="W22" s="1780"/>
      <c r="X22" s="85"/>
      <c r="Z22" s="17"/>
      <c r="AC22" s="115"/>
      <c r="AD22" s="113"/>
      <c r="AE22" s="113"/>
      <c r="AF22" s="49"/>
      <c r="AG22" s="49"/>
      <c r="AH22" s="49"/>
      <c r="AI22" s="49"/>
      <c r="AJ22" s="49"/>
      <c r="AK22" s="49"/>
      <c r="AL22" s="49"/>
    </row>
    <row r="23" spans="1:38" ht="15" thickBot="1">
      <c r="A23" s="1062"/>
      <c r="B23" s="924"/>
      <c r="C23" s="924"/>
      <c r="D23" s="924"/>
      <c r="E23" s="1066"/>
      <c r="F23" s="1067"/>
      <c r="G23" s="1067"/>
      <c r="H23" s="1068"/>
      <c r="I23" s="1070"/>
      <c r="J23" s="1074"/>
      <c r="K23" s="1075"/>
      <c r="L23" s="1075"/>
      <c r="M23" s="1075"/>
      <c r="N23" s="1777"/>
      <c r="O23" s="1766" t="s">
        <v>639</v>
      </c>
      <c r="P23" s="1767"/>
      <c r="Q23" s="382"/>
      <c r="R23" s="383"/>
      <c r="S23" s="1757">
        <f>S21+運行指示書!S5</f>
        <v>44905</v>
      </c>
      <c r="T23" s="1758"/>
      <c r="U23" s="1759"/>
      <c r="V23" s="1760">
        <f>IF(運行指示書!S5=0,運行指示書!AM31,IF(運行指示書!S5=1,運行指示書!BK74,IF(運行指示書!S5=2,運行指示書!AM107)))</f>
        <v>0</v>
      </c>
      <c r="W23" s="1761"/>
      <c r="Z23" s="7"/>
      <c r="AA23" s="7"/>
      <c r="AF23" s="45"/>
      <c r="AG23" s="45"/>
      <c r="AH23" s="45"/>
      <c r="AI23" s="45"/>
      <c r="AJ23" s="45"/>
      <c r="AK23" s="45"/>
      <c r="AL23" s="45"/>
    </row>
    <row r="24" spans="1:38" ht="5.25" customHeight="1" thickBot="1">
      <c r="A24" s="267"/>
      <c r="B24" s="268"/>
      <c r="C24" s="268"/>
      <c r="D24" s="268"/>
      <c r="E24" s="96"/>
      <c r="F24" s="96"/>
      <c r="G24" s="342"/>
      <c r="H24" s="342"/>
      <c r="I24" s="343"/>
      <c r="J24" s="344"/>
      <c r="K24" s="344"/>
      <c r="L24" s="344"/>
      <c r="M24" s="344"/>
      <c r="N24" s="344"/>
      <c r="O24" s="345"/>
      <c r="P24" s="340"/>
      <c r="Q24" s="98"/>
      <c r="R24" s="98"/>
      <c r="S24" s="98"/>
      <c r="T24" s="1762"/>
      <c r="U24" s="1763"/>
      <c r="V24" s="1763"/>
      <c r="W24" s="1763"/>
      <c r="Z24" s="7"/>
      <c r="AA24" s="7"/>
      <c r="AF24" s="45"/>
      <c r="AG24" s="45"/>
      <c r="AH24" s="45"/>
      <c r="AI24" s="45"/>
      <c r="AJ24" s="45"/>
      <c r="AK24" s="45"/>
      <c r="AL24" s="45"/>
    </row>
    <row r="25" spans="1:38" ht="14.25" customHeight="1">
      <c r="A25" s="1772" t="s">
        <v>181</v>
      </c>
      <c r="B25" s="1773"/>
      <c r="C25" s="1773"/>
      <c r="D25" s="1773"/>
      <c r="E25" s="1773"/>
      <c r="F25" s="1773"/>
      <c r="G25" s="1806">
        <f>E22</f>
        <v>44905</v>
      </c>
      <c r="H25" s="1806"/>
      <c r="I25" s="1806"/>
      <c r="J25" s="1806"/>
      <c r="K25" s="336" t="s">
        <v>577</v>
      </c>
      <c r="L25" s="1806">
        <f>G25+運行指示書!S5</f>
        <v>44905</v>
      </c>
      <c r="M25" s="1806"/>
      <c r="N25" s="1806"/>
      <c r="O25" s="1806"/>
      <c r="P25" s="346"/>
      <c r="Q25" s="1082" t="s">
        <v>233</v>
      </c>
      <c r="R25" s="1083"/>
      <c r="S25" s="1083"/>
      <c r="T25" s="1083" t="s">
        <v>295</v>
      </c>
      <c r="U25" s="1083"/>
      <c r="V25" s="1083"/>
      <c r="W25" s="1086"/>
      <c r="AG25" s="14"/>
      <c r="AH25" s="14"/>
      <c r="AI25" s="14"/>
      <c r="AJ25" s="14"/>
      <c r="AK25" s="14"/>
      <c r="AL25" s="14"/>
    </row>
    <row r="26" spans="1:38" ht="14.25" customHeight="1">
      <c r="A26" s="1087" t="str">
        <f>運行指示書!B7</f>
        <v>出庫</v>
      </c>
      <c r="B26" s="1088"/>
      <c r="C26" s="1805" t="s">
        <v>417</v>
      </c>
      <c r="D26" s="1805"/>
      <c r="E26" s="1090">
        <f>V21</f>
        <v>0</v>
      </c>
      <c r="F26" s="1091"/>
      <c r="G26" s="101"/>
      <c r="H26" s="100" t="s">
        <v>766</v>
      </c>
      <c r="I26" s="101">
        <f>運行指示書!K45</f>
        <v>0</v>
      </c>
      <c r="J26" s="101"/>
      <c r="K26" s="100"/>
      <c r="L26" s="100" t="s">
        <v>768</v>
      </c>
      <c r="M26" s="101">
        <f>運行指示書!K84</f>
        <v>0</v>
      </c>
      <c r="N26" s="101"/>
      <c r="O26" s="92"/>
      <c r="P26" s="111">
        <v>1</v>
      </c>
      <c r="Q26" s="1084"/>
      <c r="R26" s="1085"/>
      <c r="S26" s="1085"/>
      <c r="T26" s="1092" t="s">
        <v>242</v>
      </c>
      <c r="U26" s="1092"/>
      <c r="V26" s="1092"/>
      <c r="W26" s="1093"/>
      <c r="AG26" s="66"/>
      <c r="AH26" s="66"/>
      <c r="AI26" s="66"/>
      <c r="AJ26" s="66"/>
      <c r="AK26" s="66"/>
      <c r="AL26" s="66"/>
    </row>
    <row r="27" spans="1:38" ht="13.5" customHeight="1">
      <c r="A27" s="1087">
        <f>運行指示書!D11</f>
        <v>0</v>
      </c>
      <c r="B27" s="1088"/>
      <c r="C27" s="1094">
        <f>運行指示書!K11</f>
        <v>0</v>
      </c>
      <c r="D27" s="1094"/>
      <c r="E27" s="1094">
        <f>運行指示書!K12</f>
        <v>0</v>
      </c>
      <c r="F27" s="1094"/>
      <c r="G27" s="101" t="str">
        <f t="shared" ref="G27:G41" si="0">IF(E27=0,"",E27-C27)</f>
        <v/>
      </c>
      <c r="H27" s="101" t="str">
        <f>ヒアリングシート!B99</f>
        <v/>
      </c>
      <c r="I27" s="101">
        <f>運行指示書!K48</f>
        <v>0</v>
      </c>
      <c r="J27" s="101">
        <f>運行指示書!K49</f>
        <v>0</v>
      </c>
      <c r="K27" s="101" t="str">
        <f>IF(J27=0,"",J27-I27)</f>
        <v/>
      </c>
      <c r="L27" s="100" t="str">
        <f>ヒアリングシート!B145</f>
        <v/>
      </c>
      <c r="M27" s="101">
        <f>運行指示書!K87</f>
        <v>0</v>
      </c>
      <c r="N27" s="72">
        <f>運行指示書!K88</f>
        <v>0</v>
      </c>
      <c r="O27" s="93" t="str">
        <f>IF(N27=0,"",N27-M27)</f>
        <v/>
      </c>
      <c r="P27" s="111">
        <v>2</v>
      </c>
      <c r="Q27" s="1084" t="s">
        <v>235</v>
      </c>
      <c r="R27" s="1092"/>
      <c r="S27" s="1092"/>
      <c r="T27" s="1092" t="s">
        <v>234</v>
      </c>
      <c r="U27" s="1092"/>
      <c r="V27" s="1092"/>
      <c r="W27" s="1093"/>
      <c r="AH27" s="14"/>
      <c r="AI27" s="14"/>
      <c r="AJ27" s="14"/>
      <c r="AK27" s="14"/>
      <c r="AL27" s="14"/>
    </row>
    <row r="28" spans="1:38" ht="13.5" customHeight="1">
      <c r="A28" s="1087">
        <f>ヒアリングシート!B55</f>
        <v>0</v>
      </c>
      <c r="B28" s="1088"/>
      <c r="C28" s="1094">
        <f>運行指示書!K13</f>
        <v>0</v>
      </c>
      <c r="D28" s="1094"/>
      <c r="E28" s="1094">
        <f>運行指示書!K14</f>
        <v>0</v>
      </c>
      <c r="F28" s="1094"/>
      <c r="G28" s="101" t="str">
        <f t="shared" si="0"/>
        <v/>
      </c>
      <c r="H28" s="101">
        <f>ヒアリングシート!B101</f>
        <v>0</v>
      </c>
      <c r="I28" s="101">
        <f>運行指示書!K50</f>
        <v>0</v>
      </c>
      <c r="J28" s="101">
        <f>運行指示書!K51</f>
        <v>0</v>
      </c>
      <c r="K28" s="101" t="str">
        <f t="shared" ref="K28:K41" si="1">IF(J28=0,"",J28-I28)</f>
        <v/>
      </c>
      <c r="L28" s="100">
        <f>ヒアリングシート!B147</f>
        <v>0</v>
      </c>
      <c r="M28" s="101">
        <f>運行指示書!K89</f>
        <v>0</v>
      </c>
      <c r="N28" s="72">
        <f>運行指示書!K90</f>
        <v>0</v>
      </c>
      <c r="O28" s="93" t="str">
        <f t="shared" ref="O28" si="2">IF(N28=0,"",N28-M28)</f>
        <v/>
      </c>
      <c r="P28" s="111">
        <v>3</v>
      </c>
      <c r="Q28" s="1095"/>
      <c r="R28" s="1092"/>
      <c r="S28" s="1092"/>
      <c r="T28" s="1092" t="s">
        <v>242</v>
      </c>
      <c r="U28" s="1092"/>
      <c r="V28" s="1092"/>
      <c r="W28" s="1093"/>
      <c r="AG28" s="14"/>
      <c r="AH28" s="14"/>
      <c r="AI28" s="14"/>
      <c r="AJ28" s="14"/>
      <c r="AK28" s="14"/>
      <c r="AL28" s="14"/>
    </row>
    <row r="29" spans="1:38" ht="13.5" customHeight="1">
      <c r="A29" s="1087">
        <f>ヒアリングシート!B57</f>
        <v>0</v>
      </c>
      <c r="B29" s="1088"/>
      <c r="C29" s="1094">
        <f>運行指示書!K15</f>
        <v>0</v>
      </c>
      <c r="D29" s="1094"/>
      <c r="E29" s="1094">
        <f>運行指示書!K16</f>
        <v>0</v>
      </c>
      <c r="F29" s="1094"/>
      <c r="G29" s="101" t="str">
        <f t="shared" si="0"/>
        <v/>
      </c>
      <c r="H29" s="101">
        <f>ヒアリングシート!B103</f>
        <v>0</v>
      </c>
      <c r="I29" s="101">
        <f>運行指示書!K52</f>
        <v>0</v>
      </c>
      <c r="J29" s="101">
        <f>運行指示書!K53</f>
        <v>0</v>
      </c>
      <c r="K29" s="101" t="str">
        <f t="shared" si="1"/>
        <v/>
      </c>
      <c r="L29" s="100">
        <f>ヒアリングシート!B149</f>
        <v>0</v>
      </c>
      <c r="M29" s="101">
        <f>運行指示書!K91</f>
        <v>0</v>
      </c>
      <c r="N29" s="72">
        <f>運行指示書!K92</f>
        <v>0</v>
      </c>
      <c r="O29" s="93" t="str">
        <f t="shared" ref="O29:O41" si="3">IF(N29=0,"",N29-M29)</f>
        <v/>
      </c>
      <c r="P29" s="111">
        <v>4</v>
      </c>
      <c r="Q29" s="1096" t="s">
        <v>236</v>
      </c>
      <c r="R29" s="1076"/>
      <c r="S29" s="1076"/>
      <c r="T29" s="1085" t="str">
        <f>IF(運行指示書!AF4=リスト集!J19,リスト集!J20,リスト集!J22)</f>
        <v>ガイド　無</v>
      </c>
      <c r="U29" s="1085"/>
      <c r="V29" s="1085"/>
      <c r="W29" s="1097"/>
      <c r="X29" s="52"/>
      <c r="Y29" s="52"/>
      <c r="AH29" s="7"/>
      <c r="AI29" s="7"/>
      <c r="AJ29" s="7"/>
      <c r="AK29" s="7"/>
      <c r="AL29" s="7"/>
    </row>
    <row r="30" spans="1:38" ht="13.5" customHeight="1">
      <c r="A30" s="1087">
        <f>ヒアリングシート!B59</f>
        <v>0</v>
      </c>
      <c r="B30" s="1088"/>
      <c r="C30" s="1094">
        <f>運行指示書!K17</f>
        <v>0</v>
      </c>
      <c r="D30" s="1094"/>
      <c r="E30" s="1094">
        <f>運行指示書!K18</f>
        <v>0</v>
      </c>
      <c r="F30" s="1094"/>
      <c r="G30" s="101" t="str">
        <f t="shared" si="0"/>
        <v/>
      </c>
      <c r="H30" s="101">
        <f>ヒアリングシート!B105</f>
        <v>0</v>
      </c>
      <c r="I30" s="101">
        <f>運行指示書!K54</f>
        <v>0</v>
      </c>
      <c r="J30" s="101">
        <f>運行指示書!K55</f>
        <v>0</v>
      </c>
      <c r="K30" s="101" t="str">
        <f t="shared" si="1"/>
        <v/>
      </c>
      <c r="L30" s="100">
        <f>ヒアリングシート!B151</f>
        <v>0</v>
      </c>
      <c r="M30" s="101">
        <f>運行指示書!K93</f>
        <v>0</v>
      </c>
      <c r="N30" s="72">
        <f>運行指示書!K94</f>
        <v>0</v>
      </c>
      <c r="O30" s="93" t="str">
        <f t="shared" si="3"/>
        <v/>
      </c>
      <c r="P30" s="111">
        <v>5</v>
      </c>
      <c r="Q30" s="1096"/>
      <c r="R30" s="1076"/>
      <c r="S30" s="1076"/>
      <c r="T30" s="1060" t="str">
        <f>ヒアリングシート!C18</f>
        <v>ワンマン</v>
      </c>
      <c r="U30" s="1092"/>
      <c r="V30" s="1092"/>
      <c r="W30" s="1093"/>
    </row>
    <row r="31" spans="1:38">
      <c r="A31" s="1087">
        <f>ヒアリングシート!B61</f>
        <v>0</v>
      </c>
      <c r="B31" s="1088"/>
      <c r="C31" s="1094">
        <f>運行指示書!K19</f>
        <v>0</v>
      </c>
      <c r="D31" s="1094"/>
      <c r="E31" s="1094">
        <f>運行指示書!K20</f>
        <v>0</v>
      </c>
      <c r="F31" s="1094"/>
      <c r="G31" s="101" t="str">
        <f t="shared" si="0"/>
        <v/>
      </c>
      <c r="H31" s="101">
        <f>ヒアリングシート!B107</f>
        <v>0</v>
      </c>
      <c r="I31" s="101">
        <f>運行指示書!K56</f>
        <v>0</v>
      </c>
      <c r="J31" s="101">
        <f>運行指示書!K57</f>
        <v>0</v>
      </c>
      <c r="K31" s="101" t="str">
        <f t="shared" si="1"/>
        <v/>
      </c>
      <c r="L31" s="100">
        <f>ヒアリングシート!B153</f>
        <v>0</v>
      </c>
      <c r="M31" s="101">
        <f>運行指示書!K95</f>
        <v>0</v>
      </c>
      <c r="N31" s="72">
        <f>運行指示書!K96</f>
        <v>0</v>
      </c>
      <c r="O31" s="93" t="str">
        <f t="shared" si="3"/>
        <v/>
      </c>
      <c r="P31" s="111">
        <v>6</v>
      </c>
      <c r="Q31" s="1096"/>
      <c r="R31" s="1076"/>
      <c r="S31" s="1076"/>
      <c r="T31" s="1092" t="s">
        <v>242</v>
      </c>
      <c r="U31" s="1092"/>
      <c r="V31" s="1092"/>
      <c r="W31" s="1093"/>
      <c r="AI31" s="18"/>
      <c r="AJ31" s="18"/>
      <c r="AK31" s="18"/>
    </row>
    <row r="32" spans="1:38">
      <c r="A32" s="1087">
        <f>ヒアリングシート!B63</f>
        <v>0</v>
      </c>
      <c r="B32" s="1088"/>
      <c r="C32" s="1094">
        <f>運行指示書!K21</f>
        <v>0</v>
      </c>
      <c r="D32" s="1094"/>
      <c r="E32" s="1094">
        <f>運行指示書!K22</f>
        <v>0</v>
      </c>
      <c r="F32" s="1094"/>
      <c r="G32" s="101" t="str">
        <f t="shared" si="0"/>
        <v/>
      </c>
      <c r="H32" s="101">
        <f>ヒアリングシート!B109</f>
        <v>0</v>
      </c>
      <c r="I32" s="101">
        <f>運行指示書!K58</f>
        <v>0</v>
      </c>
      <c r="J32" s="101">
        <f>運行指示書!K59</f>
        <v>0</v>
      </c>
      <c r="K32" s="101" t="str">
        <f t="shared" si="1"/>
        <v/>
      </c>
      <c r="L32" s="100">
        <f>ヒアリングシート!B155</f>
        <v>0</v>
      </c>
      <c r="M32" s="101">
        <f>運行指示書!K97</f>
        <v>0</v>
      </c>
      <c r="N32" s="72">
        <f>運行指示書!K98</f>
        <v>0</v>
      </c>
      <c r="O32" s="93" t="str">
        <f t="shared" si="3"/>
        <v/>
      </c>
      <c r="P32" s="111">
        <v>7</v>
      </c>
      <c r="Q32" s="1084" t="s">
        <v>243</v>
      </c>
      <c r="R32" s="1085"/>
      <c r="S32" s="1085"/>
      <c r="T32" s="78"/>
      <c r="U32" s="1088" t="s">
        <v>237</v>
      </c>
      <c r="V32" s="1088"/>
      <c r="W32" s="1098"/>
      <c r="AI32" s="18"/>
      <c r="AJ32" s="20"/>
      <c r="AK32" s="18"/>
    </row>
    <row r="33" spans="1:37" ht="13.5" customHeight="1">
      <c r="A33" s="1087">
        <f>ヒアリングシート!B65</f>
        <v>0</v>
      </c>
      <c r="B33" s="1088"/>
      <c r="C33" s="1094">
        <f>運行指示書!K23</f>
        <v>0</v>
      </c>
      <c r="D33" s="1094"/>
      <c r="E33" s="1094">
        <f>運行指示書!K24</f>
        <v>0</v>
      </c>
      <c r="F33" s="1094"/>
      <c r="G33" s="101" t="str">
        <f t="shared" si="0"/>
        <v/>
      </c>
      <c r="H33" s="101">
        <f>ヒアリングシート!B111</f>
        <v>0</v>
      </c>
      <c r="I33" s="101">
        <f>運行指示書!K60</f>
        <v>0</v>
      </c>
      <c r="J33" s="101">
        <f>運行指示書!K61</f>
        <v>0</v>
      </c>
      <c r="K33" s="101" t="str">
        <f t="shared" si="1"/>
        <v/>
      </c>
      <c r="L33" s="100">
        <f>ヒアリングシート!B157</f>
        <v>0</v>
      </c>
      <c r="M33" s="101">
        <f>運行指示書!K99</f>
        <v>0</v>
      </c>
      <c r="N33" s="72">
        <f>運行指示書!K100</f>
        <v>0</v>
      </c>
      <c r="O33" s="93" t="str">
        <f t="shared" si="3"/>
        <v/>
      </c>
      <c r="P33" s="111">
        <v>8</v>
      </c>
      <c r="Q33" s="1084"/>
      <c r="R33" s="1085"/>
      <c r="S33" s="1085"/>
      <c r="T33" s="78"/>
      <c r="U33" s="1088" t="s">
        <v>238</v>
      </c>
      <c r="V33" s="1088"/>
      <c r="W33" s="1098"/>
      <c r="AI33" s="19"/>
      <c r="AJ33" s="19"/>
      <c r="AK33" s="19"/>
    </row>
    <row r="34" spans="1:37">
      <c r="A34" s="1087">
        <f>ヒアリングシート!B67</f>
        <v>0</v>
      </c>
      <c r="B34" s="1088"/>
      <c r="C34" s="1094">
        <f>運行指示書!K25</f>
        <v>0</v>
      </c>
      <c r="D34" s="1094"/>
      <c r="E34" s="1094">
        <f>運行指示書!K26</f>
        <v>0</v>
      </c>
      <c r="F34" s="1094"/>
      <c r="G34" s="101" t="str">
        <f t="shared" si="0"/>
        <v/>
      </c>
      <c r="H34" s="101">
        <f>ヒアリングシート!B113</f>
        <v>0</v>
      </c>
      <c r="I34" s="101">
        <f>運行指示書!K62</f>
        <v>0</v>
      </c>
      <c r="J34" s="101">
        <f>運行指示書!K63</f>
        <v>0</v>
      </c>
      <c r="K34" s="101" t="str">
        <f t="shared" si="1"/>
        <v/>
      </c>
      <c r="L34" s="100">
        <f>ヒアリングシート!B159</f>
        <v>0</v>
      </c>
      <c r="M34" s="101">
        <f>運行指示書!K101</f>
        <v>0</v>
      </c>
      <c r="N34" s="72">
        <f>運行指示書!K102</f>
        <v>0</v>
      </c>
      <c r="O34" s="93" t="str">
        <f t="shared" si="3"/>
        <v/>
      </c>
      <c r="P34" s="111">
        <v>9</v>
      </c>
      <c r="Q34" s="1084"/>
      <c r="R34" s="1085"/>
      <c r="S34" s="1085"/>
      <c r="T34" s="1092" t="s">
        <v>242</v>
      </c>
      <c r="U34" s="1092"/>
      <c r="V34" s="1092"/>
      <c r="W34" s="1093"/>
      <c r="AH34" s="67"/>
      <c r="AI34" s="6"/>
      <c r="AJ34" s="6"/>
      <c r="AK34" s="6"/>
    </row>
    <row r="35" spans="1:37">
      <c r="A35" s="1087">
        <f>ヒアリングシート!B69</f>
        <v>0</v>
      </c>
      <c r="B35" s="1088"/>
      <c r="C35" s="1094">
        <f>運行指示書!K27</f>
        <v>0</v>
      </c>
      <c r="D35" s="1094"/>
      <c r="E35" s="1094">
        <f>運行指示書!K28</f>
        <v>0</v>
      </c>
      <c r="F35" s="1094"/>
      <c r="G35" s="101" t="str">
        <f t="shared" si="0"/>
        <v/>
      </c>
      <c r="H35" s="101">
        <f>ヒアリングシート!B115</f>
        <v>0</v>
      </c>
      <c r="I35" s="101">
        <f>運行指示書!K64</f>
        <v>0</v>
      </c>
      <c r="J35" s="101">
        <f>運行指示書!K65</f>
        <v>0</v>
      </c>
      <c r="K35" s="101" t="str">
        <f t="shared" si="1"/>
        <v/>
      </c>
      <c r="L35" s="100">
        <f>ヒアリングシート!B161</f>
        <v>0</v>
      </c>
      <c r="M35" s="101">
        <f>運行指示書!K103</f>
        <v>0</v>
      </c>
      <c r="N35" s="72">
        <f>運行指示書!K104</f>
        <v>0</v>
      </c>
      <c r="O35" s="93" t="str">
        <f t="shared" si="3"/>
        <v/>
      </c>
      <c r="P35" s="111">
        <v>10</v>
      </c>
      <c r="Q35" s="1095" t="s">
        <v>239</v>
      </c>
      <c r="R35" s="1092"/>
      <c r="S35" s="1092"/>
      <c r="T35" s="1102">
        <f>運行指示書!G5+30</f>
        <v>44935</v>
      </c>
      <c r="U35" s="1102"/>
      <c r="V35" s="1102"/>
      <c r="W35" s="1103"/>
      <c r="Y35" s="29" t="s">
        <v>298</v>
      </c>
      <c r="AI35" s="6"/>
      <c r="AJ35" s="6"/>
      <c r="AK35" s="6"/>
    </row>
    <row r="36" spans="1:37">
      <c r="A36" s="1087">
        <f>ヒアリングシート!B71</f>
        <v>0</v>
      </c>
      <c r="B36" s="1088"/>
      <c r="C36" s="1094">
        <f>運行指示書!K29</f>
        <v>0</v>
      </c>
      <c r="D36" s="1094"/>
      <c r="E36" s="1094">
        <f>運行指示書!K30</f>
        <v>0</v>
      </c>
      <c r="F36" s="1094"/>
      <c r="G36" s="101" t="str">
        <f t="shared" si="0"/>
        <v/>
      </c>
      <c r="H36" s="101">
        <f>ヒアリングシート!B117</f>
        <v>0</v>
      </c>
      <c r="I36" s="101">
        <f>運行指示書!K66</f>
        <v>0</v>
      </c>
      <c r="J36" s="101">
        <f>運行指示書!K67</f>
        <v>0</v>
      </c>
      <c r="K36" s="101" t="str">
        <f t="shared" si="1"/>
        <v/>
      </c>
      <c r="L36" s="100">
        <f>ヒアリングシート!B163</f>
        <v>0</v>
      </c>
      <c r="M36" s="101">
        <f>運行指示書!K105</f>
        <v>0</v>
      </c>
      <c r="N36" s="72">
        <f>運行指示書!K106</f>
        <v>0</v>
      </c>
      <c r="O36" s="93" t="str">
        <f t="shared" si="3"/>
        <v/>
      </c>
      <c r="P36" s="111">
        <v>11</v>
      </c>
      <c r="Q36" s="1084" t="s">
        <v>246</v>
      </c>
      <c r="R36" s="1085"/>
      <c r="S36" s="1085"/>
      <c r="T36" s="79"/>
      <c r="U36" s="1099" t="s">
        <v>244</v>
      </c>
      <c r="V36" s="1100"/>
      <c r="W36" s="1101"/>
    </row>
    <row r="37" spans="1:37" ht="13.5" customHeight="1">
      <c r="A37" s="1087">
        <f>ヒアリングシート!B73</f>
        <v>0</v>
      </c>
      <c r="B37" s="1088"/>
      <c r="C37" s="1094">
        <f>運行指示書!K31</f>
        <v>0</v>
      </c>
      <c r="D37" s="1094"/>
      <c r="E37" s="1094">
        <f>運行指示書!K32</f>
        <v>0</v>
      </c>
      <c r="F37" s="1094"/>
      <c r="G37" s="101" t="str">
        <f t="shared" si="0"/>
        <v/>
      </c>
      <c r="H37" s="101">
        <f>ヒアリングシート!B119</f>
        <v>0</v>
      </c>
      <c r="I37" s="101">
        <f>運行指示書!K68</f>
        <v>0</v>
      </c>
      <c r="J37" s="101">
        <f>運行指示書!K69</f>
        <v>0</v>
      </c>
      <c r="K37" s="101" t="str">
        <f t="shared" si="1"/>
        <v/>
      </c>
      <c r="L37" s="100">
        <f>ヒアリングシート!B165</f>
        <v>0</v>
      </c>
      <c r="M37" s="101">
        <f>運行指示書!K107</f>
        <v>0</v>
      </c>
      <c r="N37" s="72">
        <f>運行指示書!K108</f>
        <v>0</v>
      </c>
      <c r="O37" s="93" t="str">
        <f t="shared" si="3"/>
        <v/>
      </c>
      <c r="P37" s="111">
        <v>12</v>
      </c>
      <c r="Q37" s="1084"/>
      <c r="R37" s="1085"/>
      <c r="S37" s="1085"/>
      <c r="T37" s="79"/>
      <c r="U37" s="1099" t="s">
        <v>245</v>
      </c>
      <c r="V37" s="1100"/>
      <c r="W37" s="1101"/>
    </row>
    <row r="38" spans="1:37">
      <c r="A38" s="1087">
        <f>ヒアリングシート!B75</f>
        <v>0</v>
      </c>
      <c r="B38" s="1088"/>
      <c r="C38" s="1094">
        <f>運行指示書!AM11</f>
        <v>0</v>
      </c>
      <c r="D38" s="1094"/>
      <c r="E38" s="1094">
        <f>運行指示書!AM12</f>
        <v>0</v>
      </c>
      <c r="F38" s="1094"/>
      <c r="G38" s="101" t="str">
        <f t="shared" si="0"/>
        <v/>
      </c>
      <c r="H38" s="101">
        <f>ヒアリングシート!B121</f>
        <v>0</v>
      </c>
      <c r="I38" s="101">
        <f>運行指示書!AM48</f>
        <v>0</v>
      </c>
      <c r="J38" s="101">
        <f>運行指示書!AM49</f>
        <v>0</v>
      </c>
      <c r="K38" s="101" t="str">
        <f t="shared" si="1"/>
        <v/>
      </c>
      <c r="L38" s="100">
        <f>ヒアリングシート!B167</f>
        <v>0</v>
      </c>
      <c r="M38" s="101">
        <f>運行指示書!AM87</f>
        <v>0</v>
      </c>
      <c r="N38" s="101">
        <f>運行指示書!AN88</f>
        <v>0</v>
      </c>
      <c r="O38" s="93" t="str">
        <f t="shared" si="3"/>
        <v/>
      </c>
      <c r="P38" s="111">
        <v>13</v>
      </c>
      <c r="Q38" s="1084"/>
      <c r="R38" s="1085"/>
      <c r="S38" s="1085"/>
      <c r="T38" s="1092" t="s">
        <v>242</v>
      </c>
      <c r="U38" s="1092"/>
      <c r="V38" s="1092"/>
      <c r="W38" s="1093"/>
      <c r="AH38" s="7"/>
      <c r="AI38" s="7"/>
      <c r="AJ38" s="7"/>
      <c r="AK38" s="7"/>
    </row>
    <row r="39" spans="1:37">
      <c r="A39" s="1087">
        <f>ヒアリングシート!B89</f>
        <v>0</v>
      </c>
      <c r="B39" s="1088"/>
      <c r="C39" s="1094">
        <f>運行指示書!AM13</f>
        <v>0</v>
      </c>
      <c r="D39" s="1094"/>
      <c r="E39" s="1094">
        <f>運行指示書!AM14</f>
        <v>0</v>
      </c>
      <c r="F39" s="1094"/>
      <c r="G39" s="101" t="str">
        <f t="shared" si="0"/>
        <v/>
      </c>
      <c r="H39" s="101">
        <f>ヒアリングシート!B123</f>
        <v>0</v>
      </c>
      <c r="I39" s="101">
        <f>運行指示書!AM50</f>
        <v>0</v>
      </c>
      <c r="J39" s="101">
        <f>運行指示書!AM51</f>
        <v>0</v>
      </c>
      <c r="K39" s="101" t="str">
        <f t="shared" si="1"/>
        <v/>
      </c>
      <c r="L39" s="100">
        <f>ヒアリングシート!B169</f>
        <v>0</v>
      </c>
      <c r="M39" s="101">
        <f>運行指示書!AM89</f>
        <v>0</v>
      </c>
      <c r="N39" s="101">
        <f>運行指示書!AN90</f>
        <v>0</v>
      </c>
      <c r="O39" s="93" t="str">
        <f t="shared" si="3"/>
        <v/>
      </c>
      <c r="P39" s="111">
        <v>14</v>
      </c>
      <c r="Q39" s="1084" t="s">
        <v>266</v>
      </c>
      <c r="R39" s="1085"/>
      <c r="S39" s="1085"/>
      <c r="T39" s="1085"/>
      <c r="U39" s="1085"/>
      <c r="V39" s="1085"/>
      <c r="W39" s="1097"/>
      <c r="AH39" s="19"/>
    </row>
    <row r="40" spans="1:37" ht="13.5" customHeight="1">
      <c r="A40" s="1087">
        <f>ヒアリングシート!B91</f>
        <v>0</v>
      </c>
      <c r="B40" s="1088"/>
      <c r="C40" s="1094">
        <f>運行指示書!AM15</f>
        <v>0</v>
      </c>
      <c r="D40" s="1094"/>
      <c r="E40" s="1094">
        <f>運行指示書!AM16</f>
        <v>0</v>
      </c>
      <c r="F40" s="1094"/>
      <c r="G40" s="101" t="str">
        <f t="shared" si="0"/>
        <v/>
      </c>
      <c r="H40" s="101">
        <f>ヒアリングシート!B137</f>
        <v>0</v>
      </c>
      <c r="I40" s="101">
        <f>運行指示書!AM52</f>
        <v>0</v>
      </c>
      <c r="J40" s="101">
        <f>運行指示書!AM53</f>
        <v>0</v>
      </c>
      <c r="K40" s="101" t="str">
        <f t="shared" si="1"/>
        <v/>
      </c>
      <c r="L40" s="100">
        <f>ヒアリングシート!B171</f>
        <v>0</v>
      </c>
      <c r="M40" s="101">
        <f>運行指示書!AM91</f>
        <v>0</v>
      </c>
      <c r="N40" s="101">
        <f>運行指示書!AN92</f>
        <v>0</v>
      </c>
      <c r="O40" s="93" t="str">
        <f t="shared" si="3"/>
        <v/>
      </c>
      <c r="P40" s="111">
        <v>15</v>
      </c>
      <c r="Q40" s="1084" t="s">
        <v>252</v>
      </c>
      <c r="R40" s="1085"/>
      <c r="S40" s="1085"/>
      <c r="T40" s="1736"/>
      <c r="U40" s="1736"/>
      <c r="V40" s="1736"/>
      <c r="W40" s="95" t="s">
        <v>255</v>
      </c>
      <c r="Y40" s="608" t="s">
        <v>1031</v>
      </c>
      <c r="AB40" s="71"/>
      <c r="AH40" s="18"/>
    </row>
    <row r="41" spans="1:37">
      <c r="A41" s="1087">
        <f>ヒアリングシート!B93</f>
        <v>0</v>
      </c>
      <c r="B41" s="1088"/>
      <c r="C41" s="1094">
        <f>運行指示書!AM17</f>
        <v>0</v>
      </c>
      <c r="D41" s="1094"/>
      <c r="E41" s="1094">
        <f>運行指示書!AM18</f>
        <v>0</v>
      </c>
      <c r="F41" s="1094"/>
      <c r="G41" s="101" t="str">
        <f t="shared" si="0"/>
        <v/>
      </c>
      <c r="H41" s="101">
        <f>ヒアリングシート!B139</f>
        <v>0</v>
      </c>
      <c r="I41" s="101">
        <f>運行指示書!AM54</f>
        <v>0</v>
      </c>
      <c r="J41" s="101">
        <f>運行指示書!AM55</f>
        <v>0</v>
      </c>
      <c r="K41" s="101" t="str">
        <f t="shared" si="1"/>
        <v/>
      </c>
      <c r="L41" s="100">
        <f>ヒアリングシート!B185</f>
        <v>0</v>
      </c>
      <c r="M41" s="101">
        <f>運行指示書!AM93</f>
        <v>0</v>
      </c>
      <c r="N41" s="101">
        <f>運行指示書!AN94</f>
        <v>0</v>
      </c>
      <c r="O41" s="93" t="str">
        <f t="shared" si="3"/>
        <v/>
      </c>
      <c r="P41" s="111">
        <v>16</v>
      </c>
      <c r="Q41" s="1084" t="s">
        <v>253</v>
      </c>
      <c r="R41" s="1085"/>
      <c r="S41" s="1085"/>
      <c r="T41" s="1736">
        <f>ヒアリングシート!C39</f>
        <v>330</v>
      </c>
      <c r="U41" s="1736"/>
      <c r="V41" s="1736"/>
      <c r="W41" s="95" t="s">
        <v>255</v>
      </c>
      <c r="Z41" s="68"/>
      <c r="AH41" s="19"/>
    </row>
    <row r="42" spans="1:37">
      <c r="A42" s="1087"/>
      <c r="B42" s="1088"/>
      <c r="C42" s="1798"/>
      <c r="D42" s="1799"/>
      <c r="E42" s="1799"/>
      <c r="F42" s="1800"/>
      <c r="G42" s="464"/>
      <c r="H42" s="101"/>
      <c r="I42" s="1798"/>
      <c r="J42" s="1800"/>
      <c r="K42" s="464"/>
      <c r="L42" s="1803"/>
      <c r="M42" s="1804"/>
      <c r="N42" s="1801"/>
      <c r="O42" s="1802"/>
      <c r="P42" s="112">
        <v>17</v>
      </c>
      <c r="Q42" s="1084" t="s">
        <v>254</v>
      </c>
      <c r="R42" s="1085"/>
      <c r="S42" s="1085"/>
      <c r="T42" s="1104">
        <f>T44-(G43+K43+O43)</f>
        <v>0</v>
      </c>
      <c r="U42" s="1104"/>
      <c r="V42" s="1104"/>
      <c r="W42" s="95" t="s">
        <v>256</v>
      </c>
      <c r="AC42" s="75"/>
      <c r="AE42" s="71"/>
      <c r="AF42" s="71"/>
      <c r="AG42" s="71"/>
      <c r="AH42" s="6"/>
    </row>
    <row r="43" spans="1:37">
      <c r="A43" s="1087" t="str">
        <f>ヒアリングシート!B95</f>
        <v>ホテル駐車場/ひばり観光バス入庫</v>
      </c>
      <c r="B43" s="1088"/>
      <c r="C43" s="1094">
        <f>運行指示書!AM31</f>
        <v>0</v>
      </c>
      <c r="D43" s="1094"/>
      <c r="E43" s="1094"/>
      <c r="F43" s="1094"/>
      <c r="G43" s="101">
        <f>SUM(G26:G42)</f>
        <v>0</v>
      </c>
      <c r="H43" s="101" t="str">
        <f>ヒアリングシート!B141</f>
        <v>ホテル駐車場/ひばり観光バス入庫</v>
      </c>
      <c r="I43" s="101">
        <f>運行指示書!AM68</f>
        <v>0</v>
      </c>
      <c r="J43" s="101"/>
      <c r="K43" s="101">
        <f>SUM(K27:K42)</f>
        <v>0</v>
      </c>
      <c r="L43" s="100" t="str">
        <f>ヒアリングシート!B187</f>
        <v>ひばり観光バス　入庫</v>
      </c>
      <c r="M43" s="101">
        <f>運行指示書!AM107</f>
        <v>0</v>
      </c>
      <c r="N43" s="72"/>
      <c r="O43" s="94">
        <f>SUM(O27:O42)</f>
        <v>0</v>
      </c>
      <c r="P43" s="337">
        <v>18</v>
      </c>
      <c r="Q43" s="1084" t="s">
        <v>296</v>
      </c>
      <c r="R43" s="1085"/>
      <c r="S43" s="1085"/>
      <c r="T43" s="1104">
        <f>(T42-(運行指示書!K9+運行指示書!K9))</f>
        <v>0</v>
      </c>
      <c r="U43" s="1104"/>
      <c r="V43" s="1104"/>
      <c r="W43" s="95" t="s">
        <v>256</v>
      </c>
      <c r="Y43" s="29" t="s">
        <v>491</v>
      </c>
      <c r="Z43" s="68"/>
      <c r="AH43" s="6"/>
    </row>
    <row r="44" spans="1:37" ht="14.25" thickBot="1">
      <c r="A44" s="1105" t="s">
        <v>240</v>
      </c>
      <c r="B44" s="1060"/>
      <c r="C44" s="1807"/>
      <c r="D44" s="1807"/>
      <c r="E44" s="1807"/>
      <c r="F44" s="1807"/>
      <c r="G44" s="1807"/>
      <c r="H44" s="103" t="s">
        <v>240</v>
      </c>
      <c r="I44" s="1807"/>
      <c r="J44" s="1807"/>
      <c r="K44" s="1807"/>
      <c r="L44" s="103" t="s">
        <v>241</v>
      </c>
      <c r="M44" s="1807"/>
      <c r="N44" s="1807"/>
      <c r="O44" s="1808"/>
      <c r="P44" s="87"/>
      <c r="Q44" s="1107" t="s">
        <v>297</v>
      </c>
      <c r="R44" s="1108"/>
      <c r="S44" s="1108"/>
      <c r="T44" s="1109">
        <f>IF(ヒアリングシート!C3=0,運行指示書!BM37,IF(ヒアリングシート!C3=1,運行指示書!BM74+運行指示書!BM74,IF(ヒアリングシート!C3=2,運行指示書!BM113+運行指示書!BM74+運行指示書!BM37)))</f>
        <v>0</v>
      </c>
      <c r="U44" s="1109"/>
      <c r="V44" s="1109"/>
      <c r="W44" s="116" t="s">
        <v>256</v>
      </c>
      <c r="Z44" s="68"/>
      <c r="AH44" s="6"/>
    </row>
    <row r="45" spans="1:37" ht="14.25" thickBot="1">
      <c r="A45" s="1148" t="s">
        <v>281</v>
      </c>
      <c r="B45" s="1149"/>
      <c r="C45" s="1796"/>
      <c r="D45" s="1796"/>
      <c r="E45" s="1796"/>
      <c r="F45" s="1796"/>
      <c r="G45" s="1796"/>
      <c r="H45" s="1796"/>
      <c r="I45" s="1796"/>
      <c r="J45" s="1796"/>
      <c r="K45" s="1796"/>
      <c r="L45" s="1796"/>
      <c r="M45" s="1796"/>
      <c r="N45" s="1796"/>
      <c r="O45" s="1797"/>
      <c r="Y45" s="1116" t="s">
        <v>913</v>
      </c>
      <c r="Z45" s="1116"/>
      <c r="AA45" s="29" t="s">
        <v>492</v>
      </c>
      <c r="AD45" s="271"/>
    </row>
    <row r="46" spans="1:37" ht="13.5" customHeight="1" thickBot="1">
      <c r="P46" s="99"/>
      <c r="Q46" s="1118" t="s">
        <v>258</v>
      </c>
      <c r="R46" s="1118"/>
      <c r="S46" s="1118"/>
      <c r="T46" s="1749"/>
      <c r="U46" s="1749"/>
      <c r="V46" s="1749"/>
      <c r="W46" s="89" t="s">
        <v>257</v>
      </c>
      <c r="Y46" s="79" t="s">
        <v>4</v>
      </c>
      <c r="Z46" s="395"/>
      <c r="AA46" s="29" t="s">
        <v>493</v>
      </c>
    </row>
    <row r="47" spans="1:37">
      <c r="A47" s="1110" t="s">
        <v>247</v>
      </c>
      <c r="B47" s="1113" t="s">
        <v>248</v>
      </c>
      <c r="C47" s="1113"/>
      <c r="D47" s="1113"/>
      <c r="E47" s="1745" t="str">
        <f>運行指示書!AB33</f>
        <v>利用無し</v>
      </c>
      <c r="F47" s="1746"/>
      <c r="G47" s="1747"/>
      <c r="H47" s="1813"/>
      <c r="I47" s="1813"/>
      <c r="J47" s="1113" t="s">
        <v>249</v>
      </c>
      <c r="K47" s="1113"/>
      <c r="L47" s="1745" t="str">
        <f>運行指示書!AB34</f>
        <v>利用無し</v>
      </c>
      <c r="M47" s="1747"/>
      <c r="N47" s="1738"/>
      <c r="O47" s="1739"/>
      <c r="P47" s="71" t="s">
        <v>609</v>
      </c>
      <c r="Q47" s="1753">
        <f>IF(K21=1,AG61,IF(M21=1,AG62,IF(O21=1,AG63,0)))</f>
        <v>36550</v>
      </c>
      <c r="R47" s="1703"/>
      <c r="S47" s="1703"/>
      <c r="T47" s="71" t="s">
        <v>610</v>
      </c>
      <c r="U47" s="1753">
        <f>IF(K21=1,AG57,IF(M21=1,AG58,IF(O21=1,AG59,0)))</f>
        <v>25300</v>
      </c>
      <c r="V47" s="1703"/>
      <c r="W47" s="90" t="s">
        <v>611</v>
      </c>
      <c r="X47" s="334"/>
      <c r="Y47" s="79" t="s">
        <v>565</v>
      </c>
      <c r="Z47" s="395"/>
      <c r="AB47" s="1116" t="s">
        <v>550</v>
      </c>
      <c r="AC47" s="1116"/>
      <c r="AD47" s="1116"/>
      <c r="AE47" s="1116"/>
      <c r="AF47" s="1116"/>
    </row>
    <row r="48" spans="1:37">
      <c r="A48" s="1111"/>
      <c r="B48" s="1114"/>
      <c r="C48" s="1114"/>
      <c r="D48" s="1114"/>
      <c r="E48" s="1055"/>
      <c r="F48" s="1056"/>
      <c r="G48" s="1748"/>
      <c r="H48" s="1814"/>
      <c r="I48" s="1814"/>
      <c r="J48" s="1114"/>
      <c r="K48" s="1114"/>
      <c r="L48" s="1055"/>
      <c r="M48" s="1748"/>
      <c r="N48" s="1740"/>
      <c r="O48" s="1741"/>
      <c r="Q48" s="1126" t="s">
        <v>259</v>
      </c>
      <c r="R48" s="1126"/>
      <c r="S48" s="1126"/>
      <c r="T48" s="1742"/>
      <c r="U48" s="1742"/>
      <c r="V48" s="1742"/>
      <c r="W48" s="90" t="s">
        <v>257</v>
      </c>
      <c r="Y48" s="321" t="s">
        <v>400</v>
      </c>
      <c r="Z48" s="396"/>
      <c r="AA48" s="29" t="s">
        <v>517</v>
      </c>
      <c r="AB48" s="316"/>
      <c r="AC48" s="316" t="s">
        <v>551</v>
      </c>
      <c r="AD48" s="316" t="s">
        <v>552</v>
      </c>
      <c r="AE48" s="316" t="s">
        <v>553</v>
      </c>
      <c r="AF48" s="316"/>
    </row>
    <row r="49" spans="1:33">
      <c r="A49" s="1111"/>
      <c r="B49" s="1117" t="s">
        <v>250</v>
      </c>
      <c r="C49" s="1117"/>
      <c r="D49" s="1117"/>
      <c r="E49" s="1736">
        <f>運行指示書!C273</f>
        <v>0</v>
      </c>
      <c r="F49" s="1736"/>
      <c r="G49" s="1736"/>
      <c r="H49" s="1736"/>
      <c r="I49" s="1736"/>
      <c r="J49" s="1736"/>
      <c r="K49" s="1736"/>
      <c r="L49" s="1736"/>
      <c r="M49" s="1736"/>
      <c r="N49" s="1736"/>
      <c r="O49" s="1737"/>
      <c r="P49" s="71" t="s">
        <v>609</v>
      </c>
      <c r="Q49" s="1703"/>
      <c r="R49" s="1703"/>
      <c r="S49" s="1703"/>
      <c r="T49" s="71" t="s">
        <v>610</v>
      </c>
      <c r="U49" s="1703"/>
      <c r="V49" s="1703"/>
      <c r="W49" s="90" t="s">
        <v>611</v>
      </c>
      <c r="X49" s="334"/>
      <c r="Y49" s="79" t="s">
        <v>566</v>
      </c>
      <c r="Z49" s="397"/>
      <c r="AB49" s="79" t="s">
        <v>557</v>
      </c>
      <c r="AC49" s="318">
        <f>運行指示書!K8</f>
        <v>0</v>
      </c>
      <c r="AD49" s="318">
        <f>運行指示書!K45</f>
        <v>0</v>
      </c>
      <c r="AE49" s="318">
        <f>運行指示書!K84</f>
        <v>0</v>
      </c>
      <c r="AF49" s="79"/>
    </row>
    <row r="50" spans="1:33">
      <c r="A50" s="1111"/>
      <c r="B50" s="1117"/>
      <c r="C50" s="1117"/>
      <c r="D50" s="1117"/>
      <c r="E50" s="1736"/>
      <c r="F50" s="1736"/>
      <c r="G50" s="1736"/>
      <c r="H50" s="1736"/>
      <c r="I50" s="1736"/>
      <c r="J50" s="1736"/>
      <c r="K50" s="1736"/>
      <c r="L50" s="1736"/>
      <c r="M50" s="1736"/>
      <c r="N50" s="1736"/>
      <c r="O50" s="1737"/>
      <c r="P50" s="1750" t="s">
        <v>260</v>
      </c>
      <c r="Q50" s="1751"/>
      <c r="R50" s="1703" t="s">
        <v>612</v>
      </c>
      <c r="S50" s="1703"/>
      <c r="T50" s="1703"/>
      <c r="U50" s="1703"/>
      <c r="V50" s="1703"/>
      <c r="W50" s="1752"/>
      <c r="Y50" s="79" t="s">
        <v>565</v>
      </c>
      <c r="Z50" s="398"/>
      <c r="AB50" s="79" t="s">
        <v>558</v>
      </c>
      <c r="AC50" s="318">
        <f>運行指示書!K11</f>
        <v>0</v>
      </c>
      <c r="AD50" s="319">
        <f>運行指示書!K48</f>
        <v>0</v>
      </c>
      <c r="AE50" s="318">
        <f>運行指示書!K87</f>
        <v>0</v>
      </c>
      <c r="AF50" s="79"/>
    </row>
    <row r="51" spans="1:33">
      <c r="A51" s="1111"/>
      <c r="B51" s="1809"/>
      <c r="C51" s="1809"/>
      <c r="D51" s="1809"/>
      <c r="E51" s="1809"/>
      <c r="F51" s="1809"/>
      <c r="G51" s="1809"/>
      <c r="H51" s="1809"/>
      <c r="I51" s="1809"/>
      <c r="J51" s="1809"/>
      <c r="K51" s="1809"/>
      <c r="L51" s="1809"/>
      <c r="M51" s="1809"/>
      <c r="N51" s="1809"/>
      <c r="O51" s="1810"/>
      <c r="P51" s="87" t="s">
        <v>262</v>
      </c>
      <c r="Q51" s="1703"/>
      <c r="R51" s="1703"/>
      <c r="S51" s="1703"/>
      <c r="T51" s="1744"/>
      <c r="U51" s="1744"/>
      <c r="V51" s="1744"/>
      <c r="W51" s="90" t="s">
        <v>257</v>
      </c>
      <c r="Y51" s="322" t="s">
        <v>400</v>
      </c>
      <c r="Z51" s="399"/>
      <c r="AA51" s="29" t="s">
        <v>517</v>
      </c>
      <c r="AB51" s="79" t="s">
        <v>559</v>
      </c>
      <c r="AC51" s="318">
        <f>運行指示書!K12</f>
        <v>0</v>
      </c>
      <c r="AD51" s="318">
        <f>運行指示書!K49</f>
        <v>0</v>
      </c>
      <c r="AE51" s="318">
        <f>運行指示書!K88</f>
        <v>0</v>
      </c>
      <c r="AF51" s="79"/>
    </row>
    <row r="52" spans="1:33">
      <c r="A52" s="1111"/>
      <c r="B52" s="1809"/>
      <c r="C52" s="1809"/>
      <c r="D52" s="1809"/>
      <c r="E52" s="1809"/>
      <c r="F52" s="1809"/>
      <c r="G52" s="1809"/>
      <c r="H52" s="1809"/>
      <c r="I52" s="1809"/>
      <c r="J52" s="1809"/>
      <c r="K52" s="1809"/>
      <c r="L52" s="1809"/>
      <c r="M52" s="1809"/>
      <c r="N52" s="1809"/>
      <c r="O52" s="1810"/>
      <c r="P52" s="87" t="s">
        <v>262</v>
      </c>
      <c r="Q52" s="1703"/>
      <c r="R52" s="1703"/>
      <c r="S52" s="1703"/>
      <c r="T52" s="1744">
        <f>IF(Q52=リスト集!J28,20000,IF(Q52=リスト集!J29,15000,IF(Q52=リスト集!J30,AG71,0)))</f>
        <v>0</v>
      </c>
      <c r="U52" s="1744"/>
      <c r="V52" s="1744"/>
      <c r="W52" s="90" t="s">
        <v>257</v>
      </c>
      <c r="Y52" s="320" t="s">
        <v>4</v>
      </c>
      <c r="Z52" s="400"/>
      <c r="AB52" s="79" t="s">
        <v>560</v>
      </c>
      <c r="AC52" s="318">
        <f>運行指示書!AM31</f>
        <v>0</v>
      </c>
      <c r="AD52" s="318">
        <f>運行指示書!AM68</f>
        <v>0</v>
      </c>
      <c r="AE52" s="318">
        <f>運行指示書!AM107</f>
        <v>0</v>
      </c>
      <c r="AF52" s="79"/>
    </row>
    <row r="53" spans="1:33">
      <c r="A53" s="1111"/>
      <c r="B53" s="1809">
        <f>運行指示書!C265</f>
        <v>0</v>
      </c>
      <c r="C53" s="1809"/>
      <c r="D53" s="1809"/>
      <c r="E53" s="1809"/>
      <c r="F53" s="1809"/>
      <c r="G53" s="1809"/>
      <c r="H53" s="1809"/>
      <c r="I53" s="1809"/>
      <c r="J53" s="1809"/>
      <c r="K53" s="1809"/>
      <c r="L53" s="1809"/>
      <c r="M53" s="1809"/>
      <c r="N53" s="1809"/>
      <c r="O53" s="1810"/>
      <c r="P53" s="87" t="s">
        <v>262</v>
      </c>
      <c r="Q53" s="1743" t="str">
        <f>T30</f>
        <v>ワンマン</v>
      </c>
      <c r="R53" s="1703"/>
      <c r="S53" s="1703"/>
      <c r="T53" s="1744"/>
      <c r="U53" s="1744"/>
      <c r="V53" s="1744"/>
      <c r="W53" s="90" t="s">
        <v>257</v>
      </c>
      <c r="Y53" s="79" t="s">
        <v>565</v>
      </c>
      <c r="Z53" s="395"/>
      <c r="AB53" s="79" t="s">
        <v>555</v>
      </c>
      <c r="AC53" s="318">
        <f>運行指示書!BU37</f>
        <v>0</v>
      </c>
      <c r="AD53" s="318">
        <f>運行指示書!BU74</f>
        <v>0</v>
      </c>
      <c r="AE53" s="318">
        <f>運行指示書!BU113</f>
        <v>0</v>
      </c>
      <c r="AF53" s="79"/>
    </row>
    <row r="54" spans="1:33" ht="14.25" thickBot="1">
      <c r="A54" s="1112"/>
      <c r="B54" s="1811"/>
      <c r="C54" s="1811"/>
      <c r="D54" s="1811"/>
      <c r="E54" s="1811"/>
      <c r="F54" s="1811"/>
      <c r="G54" s="1811"/>
      <c r="H54" s="1811"/>
      <c r="I54" s="1811"/>
      <c r="J54" s="1811"/>
      <c r="K54" s="1811"/>
      <c r="L54" s="1811"/>
      <c r="M54" s="1811"/>
      <c r="N54" s="1811"/>
      <c r="O54" s="1812"/>
      <c r="P54" s="1732" t="s">
        <v>261</v>
      </c>
      <c r="Q54" s="1733"/>
      <c r="R54" s="1733"/>
      <c r="S54" s="1733"/>
      <c r="T54" s="1716">
        <f>(T46+T48+T51+T52+T53)*(IF(ヒアリングシート!C36=108%,8%,10%))</f>
        <v>0</v>
      </c>
      <c r="U54" s="1716"/>
      <c r="V54" s="1716"/>
      <c r="W54" s="90" t="s">
        <v>257</v>
      </c>
      <c r="Y54" s="322" t="s">
        <v>400</v>
      </c>
      <c r="Z54" s="401"/>
      <c r="AA54" s="29" t="s">
        <v>517</v>
      </c>
      <c r="AB54" s="79"/>
      <c r="AC54" s="79"/>
      <c r="AD54" s="79"/>
      <c r="AE54" s="79"/>
      <c r="AF54" s="79"/>
    </row>
    <row r="55" spans="1:33">
      <c r="A55" s="1723" t="s">
        <v>790</v>
      </c>
      <c r="B55" s="1723"/>
      <c r="C55" s="1723"/>
      <c r="D55" s="1723"/>
      <c r="E55" s="1723"/>
      <c r="F55" s="1723"/>
      <c r="G55" s="1723"/>
      <c r="H55" s="1723"/>
      <c r="I55" s="1723"/>
      <c r="J55" s="1723"/>
      <c r="K55" s="1723"/>
      <c r="L55" s="1723"/>
      <c r="M55" s="1723"/>
      <c r="N55" s="1723"/>
      <c r="O55" s="1724"/>
      <c r="P55" s="87" t="s">
        <v>262</v>
      </c>
      <c r="Q55" s="1703" t="s">
        <v>263</v>
      </c>
      <c r="R55" s="1703"/>
      <c r="S55" s="1703"/>
      <c r="T55" s="1702"/>
      <c r="U55" s="1702"/>
      <c r="V55" s="1702"/>
      <c r="W55" s="90" t="s">
        <v>185</v>
      </c>
      <c r="Y55" s="1116" t="s">
        <v>973</v>
      </c>
      <c r="Z55" s="1116"/>
      <c r="AB55" s="79"/>
      <c r="AC55" s="79"/>
      <c r="AD55" s="79"/>
      <c r="AE55" s="79"/>
      <c r="AF55" s="79"/>
    </row>
    <row r="56" spans="1:33">
      <c r="A56" s="1725"/>
      <c r="B56" s="1725"/>
      <c r="C56" s="1725"/>
      <c r="D56" s="1725"/>
      <c r="E56" s="1725"/>
      <c r="F56" s="1725"/>
      <c r="G56" s="1725"/>
      <c r="H56" s="1725"/>
      <c r="I56" s="1725"/>
      <c r="J56" s="1725"/>
      <c r="K56" s="1725"/>
      <c r="L56" s="1725"/>
      <c r="M56" s="1725"/>
      <c r="N56" s="1725"/>
      <c r="O56" s="1725"/>
      <c r="P56" s="461" t="s">
        <v>262</v>
      </c>
      <c r="Q56" s="1703" t="s">
        <v>835</v>
      </c>
      <c r="R56" s="1703"/>
      <c r="S56" s="1703"/>
      <c r="T56" s="1702"/>
      <c r="U56" s="1702"/>
      <c r="V56" s="1702"/>
      <c r="W56" s="90" t="s">
        <v>185</v>
      </c>
      <c r="Y56" s="79" t="s">
        <v>406</v>
      </c>
      <c r="Z56" s="195">
        <f>リスト集!J84</f>
        <v>29950</v>
      </c>
      <c r="AB56" s="79" t="s">
        <v>554</v>
      </c>
      <c r="AC56" s="195">
        <f>IF(ヒアリングシート!C3=0,$T$40,IF(ヒアリングシート!C3=1,($T$40/2),IF(ヒアリングシート!C3=2,$T$40/3)))</f>
        <v>0</v>
      </c>
      <c r="AD56" s="195" t="str">
        <f>IF(お申込・受付票!$E$2=0,"",IF(お申込・受付票!$E$2=1,($T$40/2),IF(お申込・受付票!$E$2=2,$T$40/3)))</f>
        <v/>
      </c>
      <c r="AE56" s="195" t="str">
        <f>IF(お申込・受付票!$E$2=0,"",IF(お申込・受付票!$E$2=1,"",IF(お申込・受付票!$E$2=2,$T$40/3)))</f>
        <v/>
      </c>
      <c r="AF56" s="79"/>
    </row>
    <row r="57" spans="1:33" ht="14.25" customHeight="1" thickBot="1">
      <c r="A57" s="385"/>
      <c r="B57" s="1726" t="s">
        <v>186</v>
      </c>
      <c r="C57" s="1726"/>
      <c r="D57" s="1726"/>
      <c r="E57" s="1726"/>
      <c r="F57" s="1726"/>
      <c r="G57" s="1726"/>
      <c r="H57" s="1726"/>
      <c r="I57" s="1726"/>
      <c r="J57" s="1726"/>
      <c r="K57" s="1726"/>
      <c r="L57" s="1726"/>
      <c r="M57" s="1726"/>
      <c r="N57" s="1726"/>
      <c r="O57" s="1726"/>
      <c r="P57" s="1718" t="s">
        <v>265</v>
      </c>
      <c r="Q57" s="1719"/>
      <c r="R57" s="1719"/>
      <c r="S57" s="1719"/>
      <c r="T57" s="1717">
        <f>T46+T48+T51+T52+T53+T54+T55+T56</f>
        <v>0</v>
      </c>
      <c r="U57" s="1717"/>
      <c r="V57" s="1717"/>
      <c r="W57" s="457" t="s">
        <v>185</v>
      </c>
      <c r="X57" s="334"/>
      <c r="Y57" s="79" t="s">
        <v>405</v>
      </c>
      <c r="Z57" s="195">
        <f>リスト集!J85</f>
        <v>25300</v>
      </c>
      <c r="AB57" s="79" t="s">
        <v>561</v>
      </c>
      <c r="AC57" s="195">
        <f>リスト集!D138</f>
        <v>29950</v>
      </c>
      <c r="AD57" s="195">
        <f>IF(ヒアリングシート!$C$3=1,リスト集!E138,IF(ヒアリングシート!$C$3=2,リスト集!E138,0))</f>
        <v>0</v>
      </c>
      <c r="AE57" s="195">
        <f>IF(ヒアリングシート!$C$3=2,リスト集!F138,0)</f>
        <v>0</v>
      </c>
      <c r="AF57" s="79"/>
      <c r="AG57" s="68">
        <f>AC57+AD57+AE57</f>
        <v>29950</v>
      </c>
    </row>
    <row r="58" spans="1:33" ht="14.25" customHeight="1" thickTop="1" thickBot="1">
      <c r="A58" s="1720" t="s">
        <v>187</v>
      </c>
      <c r="B58" s="1721"/>
      <c r="C58" s="1721"/>
      <c r="D58" s="1721"/>
      <c r="E58" s="1721"/>
      <c r="F58" s="1721"/>
      <c r="G58" s="1721"/>
      <c r="H58" s="1721"/>
      <c r="I58" s="1722"/>
      <c r="J58" s="1708" t="s">
        <v>837</v>
      </c>
      <c r="K58" s="1709"/>
      <c r="L58" s="1709"/>
      <c r="M58" s="1712">
        <f>ヒアリングシート!C33</f>
        <v>0</v>
      </c>
      <c r="N58" s="1712"/>
      <c r="O58" s="1713"/>
      <c r="P58" s="1727" t="s">
        <v>827</v>
      </c>
      <c r="Q58" s="1729" t="s">
        <v>828</v>
      </c>
      <c r="R58" s="1729"/>
      <c r="S58" s="1729"/>
      <c r="T58" s="1734">
        <f>(T46*(IF(ヒアリングシート!C36=108%,1.08,1.1))*ヒアリングシート!C35)</f>
        <v>0</v>
      </c>
      <c r="U58" s="1735"/>
      <c r="V58" s="1735"/>
      <c r="W58" s="460" t="s">
        <v>830</v>
      </c>
      <c r="Y58" s="79" t="s">
        <v>404</v>
      </c>
      <c r="Z58" s="195">
        <f>リスト集!J86</f>
        <v>21700</v>
      </c>
      <c r="AB58" s="79" t="s">
        <v>563</v>
      </c>
      <c r="AC58" s="195">
        <f>リスト集!D139</f>
        <v>25300</v>
      </c>
      <c r="AD58" s="195">
        <f>IF(ヒアリングシート!$C$3=1,リスト集!E139,IF(ヒアリングシート!$C$3=2,リスト集!E139,0))</f>
        <v>0</v>
      </c>
      <c r="AE58" s="195">
        <f>IF(ヒアリングシート!$C$3=2,リスト集!F139,0)</f>
        <v>0</v>
      </c>
      <c r="AF58" s="79"/>
      <c r="AG58" s="68">
        <f t="shared" ref="AG58:AG59" si="4">AC58+AD58+AE58</f>
        <v>25300</v>
      </c>
    </row>
    <row r="59" spans="1:33" ht="14.25" customHeight="1" thickBot="1">
      <c r="A59" s="1704">
        <f>R3</f>
        <v>44815</v>
      </c>
      <c r="B59" s="1705"/>
      <c r="C59" s="1705"/>
      <c r="D59" s="1705"/>
      <c r="E59" s="1705"/>
      <c r="F59" s="386" t="s">
        <v>709</v>
      </c>
      <c r="G59" s="1706"/>
      <c r="H59" s="1706"/>
      <c r="I59" s="1707"/>
      <c r="J59" s="1710"/>
      <c r="K59" s="1711"/>
      <c r="L59" s="1711"/>
      <c r="M59" s="1711"/>
      <c r="N59" s="1711"/>
      <c r="O59" s="1714"/>
      <c r="P59" s="1728"/>
      <c r="Q59" s="1730" t="s">
        <v>829</v>
      </c>
      <c r="R59" s="1730"/>
      <c r="S59" s="1730"/>
      <c r="T59" s="1730"/>
      <c r="U59" s="1730"/>
      <c r="V59" s="1730"/>
      <c r="W59" s="1731"/>
      <c r="Y59" s="198" t="s">
        <v>407</v>
      </c>
      <c r="Z59" s="199"/>
      <c r="AA59" s="29" t="s">
        <v>520</v>
      </c>
      <c r="AB59" s="79" t="s">
        <v>562</v>
      </c>
      <c r="AC59" s="195">
        <f>リスト集!D140</f>
        <v>21700</v>
      </c>
      <c r="AD59" s="195">
        <f>IF(ヒアリングシート!$C$3=1,リスト集!E140,IF(ヒアリングシート!$C$3=2,リスト集!E140,0))</f>
        <v>0</v>
      </c>
      <c r="AE59" s="195">
        <f>IF(ヒアリングシート!$C$3=2,リスト集!F140,0)</f>
        <v>0</v>
      </c>
      <c r="AF59" s="79"/>
      <c r="AG59" s="68">
        <f t="shared" si="4"/>
        <v>21700</v>
      </c>
    </row>
    <row r="60" spans="1:33" ht="14.25" thickBot="1">
      <c r="O60" s="81"/>
      <c r="P60" s="35"/>
      <c r="Q60" s="35"/>
      <c r="R60" s="36"/>
      <c r="S60" s="36"/>
      <c r="T60" s="36"/>
      <c r="U60" s="36"/>
      <c r="V60" s="36"/>
      <c r="W60" s="36"/>
      <c r="AC60" s="1715" t="s">
        <v>975</v>
      </c>
      <c r="AD60" s="1715"/>
      <c r="AE60" s="1715"/>
    </row>
    <row r="61" spans="1:33" ht="14.25" thickBot="1">
      <c r="B61" s="1702" t="s">
        <v>699</v>
      </c>
      <c r="C61" s="1702"/>
      <c r="D61" s="1702"/>
      <c r="E61" s="1702"/>
      <c r="F61" s="1702"/>
      <c r="G61" s="1702"/>
      <c r="H61" s="1702"/>
      <c r="I61" s="1702"/>
      <c r="J61" s="1702"/>
      <c r="K61" s="1702"/>
      <c r="L61" s="1702"/>
      <c r="M61" s="1702"/>
      <c r="N61" s="1702"/>
      <c r="O61" s="1702"/>
      <c r="P61" s="1702"/>
      <c r="Q61" s="1702"/>
      <c r="R61" s="1701">
        <f>(T46*1.1)-(U47*1.1)</f>
        <v>-27830.000000000004</v>
      </c>
      <c r="S61" s="1701"/>
      <c r="T61" s="1701"/>
      <c r="U61" s="1701"/>
      <c r="V61" s="1701"/>
      <c r="W61" s="36"/>
      <c r="Y61" s="1116" t="s">
        <v>974</v>
      </c>
      <c r="Z61" s="1116"/>
      <c r="AB61" s="312" t="s">
        <v>367</v>
      </c>
      <c r="AC61" s="335">
        <f>リスト集!D142</f>
        <v>43300</v>
      </c>
      <c r="AD61" s="335">
        <f>IF(ヒアリングシート!$C$3=1,リスト集!E142,IF(ヒアリングシート!$C$3=2,リスト集!E142,0))</f>
        <v>0</v>
      </c>
      <c r="AE61" s="335">
        <f>IF(ヒアリングシート!$C$3=2,リスト集!F142,0)</f>
        <v>0</v>
      </c>
      <c r="AG61" s="68">
        <f>AC61+AD61+AE61</f>
        <v>43300</v>
      </c>
    </row>
    <row r="62" spans="1:33" ht="14.25" thickBot="1">
      <c r="A62" s="52"/>
      <c r="B62" s="52"/>
      <c r="C62" s="52"/>
      <c r="D62" s="52"/>
      <c r="E62" s="52"/>
      <c r="F62" s="52"/>
      <c r="G62" s="52"/>
      <c r="H62" s="52"/>
      <c r="I62" s="52"/>
      <c r="J62" s="52"/>
      <c r="K62" s="52"/>
      <c r="L62" s="52"/>
      <c r="M62" s="52"/>
      <c r="N62" s="52"/>
      <c r="O62" s="52"/>
      <c r="P62" s="52"/>
      <c r="Y62" s="79" t="s">
        <v>333</v>
      </c>
      <c r="Z62" s="195">
        <f>リスト集!J88</f>
        <v>43300</v>
      </c>
      <c r="AB62" s="312" t="s">
        <v>368</v>
      </c>
      <c r="AC62" s="335">
        <f>リスト集!D143</f>
        <v>36550</v>
      </c>
      <c r="AD62" s="335">
        <f>IF(ヒアリングシート!$C$3=1,リスト集!E143,IF(ヒアリングシート!$C$3=2,リスト集!E143,0))</f>
        <v>0</v>
      </c>
      <c r="AE62" s="335">
        <f>IF(ヒアリングシート!$C$3=2,リスト集!F143,0)</f>
        <v>0</v>
      </c>
      <c r="AG62" s="68">
        <f t="shared" ref="AG62:AG63" si="5">AC62+AD62+AE62</f>
        <v>36550</v>
      </c>
    </row>
    <row r="63" spans="1:33" ht="14.25" thickBot="1">
      <c r="A63" s="77"/>
      <c r="B63" s="77"/>
      <c r="C63" s="77"/>
      <c r="D63" s="77"/>
      <c r="E63" s="77"/>
      <c r="F63" s="77"/>
      <c r="G63" s="77"/>
      <c r="H63" s="77"/>
      <c r="I63" s="77"/>
      <c r="J63" s="77"/>
      <c r="K63" s="77"/>
      <c r="L63" s="77"/>
      <c r="M63" s="77"/>
      <c r="N63" s="77"/>
      <c r="Q63" s="1702" t="s">
        <v>715</v>
      </c>
      <c r="R63" s="1702"/>
      <c r="S63" s="1702"/>
      <c r="T63" s="1815">
        <f>T46*1.1</f>
        <v>0</v>
      </c>
      <c r="U63" s="1815"/>
      <c r="V63" s="1815"/>
      <c r="W63" s="1815"/>
      <c r="Y63" s="79" t="s">
        <v>332</v>
      </c>
      <c r="Z63" s="195">
        <f>リスト集!J89</f>
        <v>36550</v>
      </c>
      <c r="AB63" s="312" t="s">
        <v>369</v>
      </c>
      <c r="AC63" s="335">
        <f>リスト集!D144</f>
        <v>31400</v>
      </c>
      <c r="AD63" s="335">
        <f>IF(ヒアリングシート!$C$3=1,リスト集!E144,IF(ヒアリングシート!$C$3=2,リスト集!E144,0))</f>
        <v>0</v>
      </c>
      <c r="AE63" s="335">
        <f>IF(ヒアリングシート!$C$3=2,リスト集!F144,0)</f>
        <v>0</v>
      </c>
      <c r="AG63" s="68">
        <f t="shared" si="5"/>
        <v>31400</v>
      </c>
    </row>
    <row r="64" spans="1:33">
      <c r="A64" s="77"/>
      <c r="B64" s="77"/>
      <c r="C64" s="77"/>
      <c r="D64" s="77"/>
      <c r="E64" s="77"/>
      <c r="F64" s="77"/>
      <c r="G64" s="77"/>
      <c r="H64" s="77"/>
      <c r="I64" s="77"/>
      <c r="J64" s="80"/>
      <c r="K64" s="77"/>
      <c r="L64" s="77"/>
      <c r="M64" s="77"/>
      <c r="N64" s="77"/>
      <c r="Y64" s="79" t="s">
        <v>331</v>
      </c>
      <c r="Z64" s="195">
        <f>リスト集!J90</f>
        <v>31400</v>
      </c>
    </row>
    <row r="65" spans="1:36">
      <c r="B65" s="29" t="s">
        <v>716</v>
      </c>
      <c r="F65" s="77"/>
      <c r="G65" s="77"/>
      <c r="H65" s="77"/>
      <c r="I65" s="77"/>
      <c r="J65" s="77"/>
      <c r="K65" s="77"/>
      <c r="L65" s="77"/>
      <c r="M65" s="77"/>
      <c r="N65" s="77"/>
      <c r="Y65" s="198" t="s">
        <v>407</v>
      </c>
      <c r="Z65" s="199"/>
      <c r="AA65" s="29" t="s">
        <v>714</v>
      </c>
      <c r="AB65" s="29" t="s">
        <v>725</v>
      </c>
      <c r="AE65" s="29" t="s">
        <v>726</v>
      </c>
      <c r="AF65" s="29" t="s">
        <v>727</v>
      </c>
      <c r="AG65" s="29" t="s">
        <v>728</v>
      </c>
      <c r="AI65" s="361">
        <v>2170</v>
      </c>
      <c r="AJ65" s="29">
        <v>20</v>
      </c>
    </row>
    <row r="66" spans="1:36">
      <c r="B66" s="29" t="s">
        <v>717</v>
      </c>
      <c r="F66" s="77"/>
      <c r="G66" s="77"/>
      <c r="H66" s="77"/>
      <c r="I66" s="77"/>
      <c r="J66" s="77"/>
      <c r="K66" s="77"/>
      <c r="L66" s="77"/>
      <c r="M66" s="77"/>
      <c r="N66" s="77"/>
      <c r="AB66" s="29" t="s">
        <v>729</v>
      </c>
      <c r="AE66" s="63">
        <v>0.41666666666666669</v>
      </c>
      <c r="AF66" s="63">
        <v>0.58333333333333337</v>
      </c>
      <c r="AG66" s="63">
        <f>AF66-AE66</f>
        <v>0.16666666666666669</v>
      </c>
    </row>
    <row r="67" spans="1:36">
      <c r="F67" s="84"/>
      <c r="G67" s="84"/>
      <c r="H67" s="84"/>
      <c r="I67" s="84"/>
      <c r="J67" s="84"/>
      <c r="K67" s="84"/>
      <c r="L67" s="84"/>
      <c r="M67" s="84"/>
      <c r="N67" s="84"/>
      <c r="AB67" s="29" t="s">
        <v>730</v>
      </c>
      <c r="AE67" s="63">
        <v>0.75</v>
      </c>
      <c r="AF67" s="63">
        <v>0.80694444444444446</v>
      </c>
      <c r="AG67" s="63">
        <f>AF67-AE67</f>
        <v>5.6944444444444464E-2</v>
      </c>
      <c r="AH67" s="306">
        <f>AG67+AG66</f>
        <v>0.22361111111111115</v>
      </c>
      <c r="AI67" s="362">
        <f>AH67*24*AI65</f>
        <v>11645.666666666668</v>
      </c>
    </row>
    <row r="68" spans="1:36">
      <c r="A68" s="32"/>
      <c r="B68" s="32"/>
      <c r="C68" s="32"/>
      <c r="D68" s="32"/>
      <c r="E68" s="32"/>
      <c r="F68" s="76"/>
      <c r="G68" s="76"/>
      <c r="H68" s="76"/>
      <c r="I68" s="76"/>
      <c r="J68" s="76"/>
      <c r="K68" s="76"/>
      <c r="L68" s="76"/>
      <c r="M68" s="76"/>
      <c r="N68" s="76"/>
      <c r="AB68" s="29" t="s">
        <v>731</v>
      </c>
      <c r="AE68" s="29">
        <v>10800</v>
      </c>
      <c r="AF68" s="29">
        <v>11000</v>
      </c>
      <c r="AG68" s="29">
        <f>AF68-AE68</f>
        <v>200</v>
      </c>
    </row>
    <row r="69" spans="1:36">
      <c r="A69" s="32"/>
      <c r="B69" s="32"/>
      <c r="C69" s="32"/>
      <c r="D69" s="32"/>
      <c r="E69" s="32"/>
      <c r="F69" s="82"/>
      <c r="G69" s="33"/>
      <c r="H69" s="33"/>
      <c r="I69" s="33"/>
      <c r="J69" s="33"/>
      <c r="K69" s="33"/>
      <c r="L69" s="33"/>
      <c r="M69" s="33"/>
      <c r="N69" s="33"/>
      <c r="AB69" s="29" t="s">
        <v>732</v>
      </c>
      <c r="AE69" s="29">
        <v>11110</v>
      </c>
      <c r="AF69" s="29">
        <v>11111</v>
      </c>
      <c r="AG69" s="29">
        <f>AF69-AE69</f>
        <v>1</v>
      </c>
      <c r="AH69" s="29">
        <f>AG69+AG68</f>
        <v>201</v>
      </c>
    </row>
    <row r="70" spans="1:36">
      <c r="A70" s="32"/>
      <c r="B70" s="32"/>
      <c r="C70" s="32"/>
      <c r="D70" s="32"/>
      <c r="E70" s="32"/>
      <c r="F70" s="34"/>
      <c r="G70" s="34"/>
      <c r="H70" s="34"/>
      <c r="I70" s="34"/>
      <c r="J70" s="34"/>
      <c r="K70" s="34"/>
      <c r="L70" s="34"/>
      <c r="M70" s="34"/>
      <c r="N70" s="34"/>
    </row>
    <row r="71" spans="1:36">
      <c r="A71" s="83"/>
      <c r="B71" s="32"/>
      <c r="C71" s="32"/>
      <c r="D71" s="32"/>
      <c r="E71" s="32"/>
      <c r="F71" s="82"/>
      <c r="G71" s="34"/>
      <c r="H71" s="34"/>
      <c r="I71" s="34"/>
      <c r="J71" s="34"/>
      <c r="K71" s="34"/>
      <c r="L71" s="34"/>
      <c r="M71" s="34"/>
      <c r="N71" s="34"/>
      <c r="AF71" s="29" t="s">
        <v>733</v>
      </c>
      <c r="AG71" s="360">
        <f>((AH67*24)*AI65)+(AH69*AJ65)</f>
        <v>15665.666666666668</v>
      </c>
    </row>
    <row r="72" spans="1:36">
      <c r="A72" s="32"/>
      <c r="B72" s="32"/>
      <c r="C72" s="32"/>
      <c r="D72" s="32"/>
      <c r="E72" s="32"/>
      <c r="H72" s="34"/>
      <c r="I72" s="34"/>
      <c r="J72" s="34"/>
      <c r="K72" s="34"/>
      <c r="L72" s="34"/>
      <c r="M72" s="34"/>
      <c r="N72" s="34"/>
    </row>
    <row r="73" spans="1:36">
      <c r="A73" s="32"/>
      <c r="B73" s="32"/>
      <c r="C73" s="32"/>
      <c r="D73" s="32"/>
      <c r="E73" s="32"/>
      <c r="F73" s="34"/>
      <c r="G73" s="34"/>
      <c r="H73" s="34"/>
      <c r="I73" s="34"/>
      <c r="J73" s="34"/>
      <c r="K73" s="34"/>
      <c r="L73" s="34"/>
      <c r="M73" s="34"/>
      <c r="N73" s="34"/>
    </row>
    <row r="74" spans="1:36">
      <c r="A74" s="32"/>
      <c r="B74" s="32"/>
      <c r="C74" s="32"/>
      <c r="D74" s="32"/>
      <c r="E74" s="32"/>
      <c r="F74" s="34"/>
      <c r="G74" s="34"/>
      <c r="H74" s="34"/>
      <c r="I74" s="34"/>
      <c r="J74" s="34"/>
      <c r="K74" s="34"/>
      <c r="L74" s="34"/>
      <c r="M74" s="34"/>
      <c r="N74" s="34"/>
    </row>
    <row r="75" spans="1:36">
      <c r="A75" s="32"/>
      <c r="B75" s="32"/>
      <c r="C75" s="32"/>
      <c r="D75" s="32"/>
      <c r="E75" s="32"/>
      <c r="F75" s="34"/>
      <c r="G75" s="34"/>
      <c r="H75" s="34"/>
      <c r="I75" s="34"/>
      <c r="J75" s="34"/>
      <c r="K75" s="34"/>
      <c r="L75" s="34"/>
      <c r="M75" s="34"/>
      <c r="N75" s="34"/>
    </row>
    <row r="76" spans="1:36">
      <c r="A76" s="32"/>
      <c r="B76" s="32"/>
      <c r="C76" s="32"/>
      <c r="D76" s="32"/>
      <c r="E76" s="32"/>
      <c r="F76" s="34"/>
      <c r="G76" s="34"/>
      <c r="H76" s="34"/>
      <c r="I76" s="34"/>
      <c r="J76" s="34"/>
      <c r="K76" s="34"/>
      <c r="L76" s="34"/>
      <c r="M76" s="34"/>
      <c r="N76" s="34"/>
    </row>
  </sheetData>
  <mergeCells count="239">
    <mergeCell ref="T63:W63"/>
    <mergeCell ref="P1:Q1"/>
    <mergeCell ref="R1:W1"/>
    <mergeCell ref="A1:O2"/>
    <mergeCell ref="AB47:AF47"/>
    <mergeCell ref="Y55:Z55"/>
    <mergeCell ref="Y45:Z45"/>
    <mergeCell ref="I5:K5"/>
    <mergeCell ref="P8:Q8"/>
    <mergeCell ref="P9:Q9"/>
    <mergeCell ref="P10:Q10"/>
    <mergeCell ref="P11:Q11"/>
    <mergeCell ref="R8:W8"/>
    <mergeCell ref="R9:W9"/>
    <mergeCell ref="R10:W10"/>
    <mergeCell ref="R11:W11"/>
    <mergeCell ref="F11:O11"/>
    <mergeCell ref="R6:W6"/>
    <mergeCell ref="P7:Q7"/>
    <mergeCell ref="R7:W7"/>
    <mergeCell ref="F5:H5"/>
    <mergeCell ref="T29:W29"/>
    <mergeCell ref="Q27:S28"/>
    <mergeCell ref="C35:D35"/>
    <mergeCell ref="E28:F28"/>
    <mergeCell ref="E29:F29"/>
    <mergeCell ref="L25:O25"/>
    <mergeCell ref="G25:J25"/>
    <mergeCell ref="Q63:S63"/>
    <mergeCell ref="C30:D30"/>
    <mergeCell ref="E30:F30"/>
    <mergeCell ref="C31:D31"/>
    <mergeCell ref="E31:F31"/>
    <mergeCell ref="C32:D32"/>
    <mergeCell ref="E32:F32"/>
    <mergeCell ref="C33:D33"/>
    <mergeCell ref="E33:F33"/>
    <mergeCell ref="C34:D34"/>
    <mergeCell ref="E34:F34"/>
    <mergeCell ref="Q46:S46"/>
    <mergeCell ref="C44:G44"/>
    <mergeCell ref="I44:K44"/>
    <mergeCell ref="M44:O44"/>
    <mergeCell ref="Q40:S40"/>
    <mergeCell ref="Q36:S38"/>
    <mergeCell ref="B51:O52"/>
    <mergeCell ref="B53:O54"/>
    <mergeCell ref="H47:I48"/>
    <mergeCell ref="T38:W38"/>
    <mergeCell ref="A39:B39"/>
    <mergeCell ref="E35:F35"/>
    <mergeCell ref="C37:D37"/>
    <mergeCell ref="E37:F37"/>
    <mergeCell ref="C38:D38"/>
    <mergeCell ref="T26:W26"/>
    <mergeCell ref="C36:D36"/>
    <mergeCell ref="E36:F36"/>
    <mergeCell ref="A37:B37"/>
    <mergeCell ref="A34:B34"/>
    <mergeCell ref="A35:B35"/>
    <mergeCell ref="E38:F38"/>
    <mergeCell ref="A28:B28"/>
    <mergeCell ref="A30:B30"/>
    <mergeCell ref="A32:B32"/>
    <mergeCell ref="A33:B33"/>
    <mergeCell ref="A31:B31"/>
    <mergeCell ref="E26:F26"/>
    <mergeCell ref="C26:D26"/>
    <mergeCell ref="A29:B29"/>
    <mergeCell ref="C28:D28"/>
    <mergeCell ref="U33:W33"/>
    <mergeCell ref="T35:W35"/>
    <mergeCell ref="A45:B45"/>
    <mergeCell ref="C45:O45"/>
    <mergeCell ref="A44:B44"/>
    <mergeCell ref="A40:B40"/>
    <mergeCell ref="A41:B41"/>
    <mergeCell ref="A42:B42"/>
    <mergeCell ref="E41:F41"/>
    <mergeCell ref="A36:B36"/>
    <mergeCell ref="Q44:S44"/>
    <mergeCell ref="A43:B43"/>
    <mergeCell ref="C42:F42"/>
    <mergeCell ref="I42:J42"/>
    <mergeCell ref="N42:O42"/>
    <mergeCell ref="L42:M42"/>
    <mergeCell ref="A38:B38"/>
    <mergeCell ref="A3:O3"/>
    <mergeCell ref="P3:Q3"/>
    <mergeCell ref="R3:W3"/>
    <mergeCell ref="A4:B7"/>
    <mergeCell ref="C4:E4"/>
    <mergeCell ref="F4:N4"/>
    <mergeCell ref="O4:O5"/>
    <mergeCell ref="P4:Q4"/>
    <mergeCell ref="R4:W4"/>
    <mergeCell ref="C5:E5"/>
    <mergeCell ref="L5:N5"/>
    <mergeCell ref="P5:Q5"/>
    <mergeCell ref="R5:W5"/>
    <mergeCell ref="C6:E7"/>
    <mergeCell ref="F6:O7"/>
    <mergeCell ref="P6:Q6"/>
    <mergeCell ref="C16:E17"/>
    <mergeCell ref="J23:N23"/>
    <mergeCell ref="P15:W15"/>
    <mergeCell ref="S22:W22"/>
    <mergeCell ref="Q19:R19"/>
    <mergeCell ref="Q20:R20"/>
    <mergeCell ref="Q21:R21"/>
    <mergeCell ref="S21:U21"/>
    <mergeCell ref="S20:W20"/>
    <mergeCell ref="S19:W19"/>
    <mergeCell ref="V16:W16"/>
    <mergeCell ref="F14:O15"/>
    <mergeCell ref="P14:W14"/>
    <mergeCell ref="M19:N19"/>
    <mergeCell ref="O19:P19"/>
    <mergeCell ref="M20:N20"/>
    <mergeCell ref="O20:P20"/>
    <mergeCell ref="E22:H23"/>
    <mergeCell ref="A22:D23"/>
    <mergeCell ref="I22:I23"/>
    <mergeCell ref="A27:B27"/>
    <mergeCell ref="C27:D27"/>
    <mergeCell ref="C8:E8"/>
    <mergeCell ref="C9:E9"/>
    <mergeCell ref="C10:E11"/>
    <mergeCell ref="F8:G9"/>
    <mergeCell ref="H8:N9"/>
    <mergeCell ref="F10:H10"/>
    <mergeCell ref="I10:N10"/>
    <mergeCell ref="A25:F25"/>
    <mergeCell ref="E27:F27"/>
    <mergeCell ref="A19:D21"/>
    <mergeCell ref="E19:G21"/>
    <mergeCell ref="H19:H21"/>
    <mergeCell ref="I19:J21"/>
    <mergeCell ref="K19:L19"/>
    <mergeCell ref="K20:L20"/>
    <mergeCell ref="A26:B26"/>
    <mergeCell ref="A12:B17"/>
    <mergeCell ref="F16:Q16"/>
    <mergeCell ref="A8:B11"/>
    <mergeCell ref="F17:Q17"/>
    <mergeCell ref="C12:E12"/>
    <mergeCell ref="J22:N22"/>
    <mergeCell ref="O8:O10"/>
    <mergeCell ref="F12:O13"/>
    <mergeCell ref="P12:W12"/>
    <mergeCell ref="C13:E13"/>
    <mergeCell ref="P13:W13"/>
    <mergeCell ref="C14:E15"/>
    <mergeCell ref="C43:D43"/>
    <mergeCell ref="E43:F43"/>
    <mergeCell ref="C39:D39"/>
    <mergeCell ref="E39:F39"/>
    <mergeCell ref="C40:D40"/>
    <mergeCell ref="E40:F40"/>
    <mergeCell ref="C41:D41"/>
    <mergeCell ref="T25:W25"/>
    <mergeCell ref="Q25:S26"/>
    <mergeCell ref="S23:U23"/>
    <mergeCell ref="V17:W17"/>
    <mergeCell ref="V21:W21"/>
    <mergeCell ref="V23:W23"/>
    <mergeCell ref="C29:D29"/>
    <mergeCell ref="T24:W24"/>
    <mergeCell ref="O22:P22"/>
    <mergeCell ref="O23:P23"/>
    <mergeCell ref="R16:T17"/>
    <mergeCell ref="T44:V44"/>
    <mergeCell ref="Q48:S48"/>
    <mergeCell ref="Q47:S47"/>
    <mergeCell ref="U47:V47"/>
    <mergeCell ref="Q39:W39"/>
    <mergeCell ref="Q41:S41"/>
    <mergeCell ref="Q42:S42"/>
    <mergeCell ref="Q43:S43"/>
    <mergeCell ref="T41:V41"/>
    <mergeCell ref="T40:V40"/>
    <mergeCell ref="T42:V42"/>
    <mergeCell ref="T43:V43"/>
    <mergeCell ref="U36:W36"/>
    <mergeCell ref="U37:W37"/>
    <mergeCell ref="T27:W27"/>
    <mergeCell ref="T28:W28"/>
    <mergeCell ref="T34:W34"/>
    <mergeCell ref="Q32:S34"/>
    <mergeCell ref="Q35:S35"/>
    <mergeCell ref="T30:W30"/>
    <mergeCell ref="T31:W31"/>
    <mergeCell ref="U32:W32"/>
    <mergeCell ref="Q29:S31"/>
    <mergeCell ref="B49:D50"/>
    <mergeCell ref="B47:D48"/>
    <mergeCell ref="E47:G48"/>
    <mergeCell ref="L47:M48"/>
    <mergeCell ref="T46:V46"/>
    <mergeCell ref="Q49:S49"/>
    <mergeCell ref="U49:V49"/>
    <mergeCell ref="P50:Q50"/>
    <mergeCell ref="R50:W50"/>
    <mergeCell ref="AC60:AE60"/>
    <mergeCell ref="T54:V54"/>
    <mergeCell ref="T57:V57"/>
    <mergeCell ref="P57:S57"/>
    <mergeCell ref="A58:I58"/>
    <mergeCell ref="Y61:Z61"/>
    <mergeCell ref="A55:O56"/>
    <mergeCell ref="B57:O57"/>
    <mergeCell ref="P58:P59"/>
    <mergeCell ref="Q58:S58"/>
    <mergeCell ref="Q59:W59"/>
    <mergeCell ref="P54:S54"/>
    <mergeCell ref="T58:V58"/>
    <mergeCell ref="A47:A54"/>
    <mergeCell ref="J47:K48"/>
    <mergeCell ref="E49:O50"/>
    <mergeCell ref="N47:O48"/>
    <mergeCell ref="T48:V48"/>
    <mergeCell ref="Q55:S55"/>
    <mergeCell ref="Q52:S52"/>
    <mergeCell ref="Q53:S53"/>
    <mergeCell ref="T51:V51"/>
    <mergeCell ref="T52:V52"/>
    <mergeCell ref="T53:V53"/>
    <mergeCell ref="R61:V61"/>
    <mergeCell ref="T55:V55"/>
    <mergeCell ref="Q56:S56"/>
    <mergeCell ref="T56:V56"/>
    <mergeCell ref="Q51:S51"/>
    <mergeCell ref="A59:E59"/>
    <mergeCell ref="G59:I59"/>
    <mergeCell ref="B61:Q61"/>
    <mergeCell ref="J58:L58"/>
    <mergeCell ref="J59:L59"/>
    <mergeCell ref="M58:O58"/>
    <mergeCell ref="M59:O59"/>
  </mergeCells>
  <phoneticPr fontId="1"/>
  <conditionalFormatting sqref="AD9">
    <cfRule type="cellIs" dxfId="12" priority="4" operator="greaterThan">
      <formula>0.625</formula>
    </cfRule>
  </conditionalFormatting>
  <conditionalFormatting sqref="AD4">
    <cfRule type="cellIs" dxfId="11" priority="3" operator="lessThan">
      <formula>0.201388888888889</formula>
    </cfRule>
  </conditionalFormatting>
  <conditionalFormatting sqref="AD7">
    <cfRule type="cellIs" dxfId="10" priority="2" operator="greaterThan">
      <formula>0.875</formula>
    </cfRule>
  </conditionalFormatting>
  <pageMargins left="0.25" right="0.25"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0000000}">
          <x14:formula1>
            <xm:f>リスト集!$J$3:$J$17</xm:f>
          </x14:formula1>
          <xm:sqref>Q20 AC12:AD12</xm:sqref>
        </x14:dataValidation>
        <x14:dataValidation type="list" allowBlank="1" showInputMessage="1" showErrorMessage="1" xr:uid="{00000000-0002-0000-0700-000001000000}">
          <x14:formula1>
            <xm:f>リスト集!$J$28:$J$31</xm:f>
          </x14:formula1>
          <xm:sqref>Q51:S52</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76"/>
  <sheetViews>
    <sheetView showZeros="0" topLeftCell="A31" workbookViewId="0">
      <selection activeCell="AA38" sqref="AA38"/>
    </sheetView>
  </sheetViews>
  <sheetFormatPr defaultRowHeight="13.5"/>
  <cols>
    <col min="1" max="1" width="3.625" style="29" customWidth="1"/>
    <col min="2" max="2" width="4" style="29" customWidth="1"/>
    <col min="3" max="5" width="2.625" style="29" customWidth="1"/>
    <col min="6" max="6" width="3.5" style="29" customWidth="1"/>
    <col min="7" max="8" width="5.625" style="29" customWidth="1"/>
    <col min="9" max="10" width="4.875" style="29" customWidth="1"/>
    <col min="11" max="11" width="5.625" style="29" customWidth="1"/>
    <col min="12" max="12" width="6.625" style="29" customWidth="1"/>
    <col min="13" max="13" width="4.375" style="29" customWidth="1"/>
    <col min="14" max="16" width="4.125" style="29" customWidth="1"/>
    <col min="17" max="17" width="5.625" style="29" customWidth="1"/>
    <col min="18" max="18" width="3" style="29" customWidth="1"/>
    <col min="19" max="19" width="1.625" style="29" customWidth="1"/>
    <col min="20" max="20" width="4" style="29" customWidth="1"/>
    <col min="21" max="21" width="4.75" style="29" customWidth="1"/>
    <col min="22" max="22" width="5" style="29" customWidth="1"/>
    <col min="23" max="23" width="4.125" style="29" customWidth="1"/>
    <col min="24" max="24" width="1.5" style="29" customWidth="1"/>
    <col min="25" max="25" width="9" style="29"/>
    <col min="26" max="26" width="10.375" style="29" bestFit="1" customWidth="1"/>
    <col min="27" max="27" width="9" style="29"/>
    <col min="28" max="28" width="8.875" style="29" customWidth="1"/>
    <col min="29" max="29" width="10.875" style="29" customWidth="1"/>
    <col min="30" max="31" width="10.875" style="29" bestFit="1" customWidth="1"/>
    <col min="32" max="32" width="9" style="29"/>
    <col min="33" max="33" width="11.375" style="29" bestFit="1" customWidth="1"/>
    <col min="34" max="34" width="9.375" style="29" bestFit="1" customWidth="1"/>
    <col min="35" max="35" width="9" style="29" customWidth="1"/>
    <col min="36" max="245" width="9" style="29"/>
    <col min="246" max="246" width="3.625" style="29" customWidth="1"/>
    <col min="247" max="247" width="4" style="29" customWidth="1"/>
    <col min="248" max="250" width="2.625" style="29" customWidth="1"/>
    <col min="251" max="251" width="3.5" style="29" customWidth="1"/>
    <col min="252" max="253" width="5.625" style="29" customWidth="1"/>
    <col min="254" max="255" width="4.875" style="29" customWidth="1"/>
    <col min="256" max="256" width="5.625" style="29" customWidth="1"/>
    <col min="257" max="257" width="6.625" style="29" customWidth="1"/>
    <col min="258" max="258" width="4.375" style="29" customWidth="1"/>
    <col min="259" max="259" width="4.125" style="29" customWidth="1"/>
    <col min="260" max="260" width="3.625" style="29" customWidth="1"/>
    <col min="261" max="261" width="4.125" style="29" customWidth="1"/>
    <col min="262" max="262" width="5.625" style="29" customWidth="1"/>
    <col min="263" max="265" width="3" style="29" customWidth="1"/>
    <col min="266" max="267" width="2.625" style="29" customWidth="1"/>
    <col min="268" max="268" width="8.75" style="29" customWidth="1"/>
    <col min="269" max="501" width="9" style="29"/>
    <col min="502" max="502" width="3.625" style="29" customWidth="1"/>
    <col min="503" max="503" width="4" style="29" customWidth="1"/>
    <col min="504" max="506" width="2.625" style="29" customWidth="1"/>
    <col min="507" max="507" width="3.5" style="29" customWidth="1"/>
    <col min="508" max="509" width="5.625" style="29" customWidth="1"/>
    <col min="510" max="511" width="4.875" style="29" customWidth="1"/>
    <col min="512" max="512" width="5.625" style="29" customWidth="1"/>
    <col min="513" max="513" width="6.625" style="29" customWidth="1"/>
    <col min="514" max="514" width="4.375" style="29" customWidth="1"/>
    <col min="515" max="515" width="4.125" style="29" customWidth="1"/>
    <col min="516" max="516" width="3.625" style="29" customWidth="1"/>
    <col min="517" max="517" width="4.125" style="29" customWidth="1"/>
    <col min="518" max="518" width="5.625" style="29" customWidth="1"/>
    <col min="519" max="521" width="3" style="29" customWidth="1"/>
    <col min="522" max="523" width="2.625" style="29" customWidth="1"/>
    <col min="524" max="524" width="8.75" style="29" customWidth="1"/>
    <col min="525" max="757" width="9" style="29"/>
    <col min="758" max="758" width="3.625" style="29" customWidth="1"/>
    <col min="759" max="759" width="4" style="29" customWidth="1"/>
    <col min="760" max="762" width="2.625" style="29" customWidth="1"/>
    <col min="763" max="763" width="3.5" style="29" customWidth="1"/>
    <col min="764" max="765" width="5.625" style="29" customWidth="1"/>
    <col min="766" max="767" width="4.875" style="29" customWidth="1"/>
    <col min="768" max="768" width="5.625" style="29" customWidth="1"/>
    <col min="769" max="769" width="6.625" style="29" customWidth="1"/>
    <col min="770" max="770" width="4.375" style="29" customWidth="1"/>
    <col min="771" max="771" width="4.125" style="29" customWidth="1"/>
    <col min="772" max="772" width="3.625" style="29" customWidth="1"/>
    <col min="773" max="773" width="4.125" style="29" customWidth="1"/>
    <col min="774" max="774" width="5.625" style="29" customWidth="1"/>
    <col min="775" max="777" width="3" style="29" customWidth="1"/>
    <col min="778" max="779" width="2.625" style="29" customWidth="1"/>
    <col min="780" max="780" width="8.75" style="29" customWidth="1"/>
    <col min="781" max="1013" width="9" style="29"/>
    <col min="1014" max="1014" width="3.625" style="29" customWidth="1"/>
    <col min="1015" max="1015" width="4" style="29" customWidth="1"/>
    <col min="1016" max="1018" width="2.625" style="29" customWidth="1"/>
    <col min="1019" max="1019" width="3.5" style="29" customWidth="1"/>
    <col min="1020" max="1021" width="5.625" style="29" customWidth="1"/>
    <col min="1022" max="1023" width="4.875" style="29" customWidth="1"/>
    <col min="1024" max="1024" width="5.625" style="29" customWidth="1"/>
    <col min="1025" max="1025" width="6.625" style="29" customWidth="1"/>
    <col min="1026" max="1026" width="4.375" style="29" customWidth="1"/>
    <col min="1027" max="1027" width="4.125" style="29" customWidth="1"/>
    <col min="1028" max="1028" width="3.625" style="29" customWidth="1"/>
    <col min="1029" max="1029" width="4.125" style="29" customWidth="1"/>
    <col min="1030" max="1030" width="5.625" style="29" customWidth="1"/>
    <col min="1031" max="1033" width="3" style="29" customWidth="1"/>
    <col min="1034" max="1035" width="2.625" style="29" customWidth="1"/>
    <col min="1036" max="1036" width="8.75" style="29" customWidth="1"/>
    <col min="1037" max="1269" width="9" style="29"/>
    <col min="1270" max="1270" width="3.625" style="29" customWidth="1"/>
    <col min="1271" max="1271" width="4" style="29" customWidth="1"/>
    <col min="1272" max="1274" width="2.625" style="29" customWidth="1"/>
    <col min="1275" max="1275" width="3.5" style="29" customWidth="1"/>
    <col min="1276" max="1277" width="5.625" style="29" customWidth="1"/>
    <col min="1278" max="1279" width="4.875" style="29" customWidth="1"/>
    <col min="1280" max="1280" width="5.625" style="29" customWidth="1"/>
    <col min="1281" max="1281" width="6.625" style="29" customWidth="1"/>
    <col min="1282" max="1282" width="4.375" style="29" customWidth="1"/>
    <col min="1283" max="1283" width="4.125" style="29" customWidth="1"/>
    <col min="1284" max="1284" width="3.625" style="29" customWidth="1"/>
    <col min="1285" max="1285" width="4.125" style="29" customWidth="1"/>
    <col min="1286" max="1286" width="5.625" style="29" customWidth="1"/>
    <col min="1287" max="1289" width="3" style="29" customWidth="1"/>
    <col min="1290" max="1291" width="2.625" style="29" customWidth="1"/>
    <col min="1292" max="1292" width="8.75" style="29" customWidth="1"/>
    <col min="1293" max="1525" width="9" style="29"/>
    <col min="1526" max="1526" width="3.625" style="29" customWidth="1"/>
    <col min="1527" max="1527" width="4" style="29" customWidth="1"/>
    <col min="1528" max="1530" width="2.625" style="29" customWidth="1"/>
    <col min="1531" max="1531" width="3.5" style="29" customWidth="1"/>
    <col min="1532" max="1533" width="5.625" style="29" customWidth="1"/>
    <col min="1534" max="1535" width="4.875" style="29" customWidth="1"/>
    <col min="1536" max="1536" width="5.625" style="29" customWidth="1"/>
    <col min="1537" max="1537" width="6.625" style="29" customWidth="1"/>
    <col min="1538" max="1538" width="4.375" style="29" customWidth="1"/>
    <col min="1539" max="1539" width="4.125" style="29" customWidth="1"/>
    <col min="1540" max="1540" width="3.625" style="29" customWidth="1"/>
    <col min="1541" max="1541" width="4.125" style="29" customWidth="1"/>
    <col min="1542" max="1542" width="5.625" style="29" customWidth="1"/>
    <col min="1543" max="1545" width="3" style="29" customWidth="1"/>
    <col min="1546" max="1547" width="2.625" style="29" customWidth="1"/>
    <col min="1548" max="1548" width="8.75" style="29" customWidth="1"/>
    <col min="1549" max="1781" width="9" style="29"/>
    <col min="1782" max="1782" width="3.625" style="29" customWidth="1"/>
    <col min="1783" max="1783" width="4" style="29" customWidth="1"/>
    <col min="1784" max="1786" width="2.625" style="29" customWidth="1"/>
    <col min="1787" max="1787" width="3.5" style="29" customWidth="1"/>
    <col min="1788" max="1789" width="5.625" style="29" customWidth="1"/>
    <col min="1790" max="1791" width="4.875" style="29" customWidth="1"/>
    <col min="1792" max="1792" width="5.625" style="29" customWidth="1"/>
    <col min="1793" max="1793" width="6.625" style="29" customWidth="1"/>
    <col min="1794" max="1794" width="4.375" style="29" customWidth="1"/>
    <col min="1795" max="1795" width="4.125" style="29" customWidth="1"/>
    <col min="1796" max="1796" width="3.625" style="29" customWidth="1"/>
    <col min="1797" max="1797" width="4.125" style="29" customWidth="1"/>
    <col min="1798" max="1798" width="5.625" style="29" customWidth="1"/>
    <col min="1799" max="1801" width="3" style="29" customWidth="1"/>
    <col min="1802" max="1803" width="2.625" style="29" customWidth="1"/>
    <col min="1804" max="1804" width="8.75" style="29" customWidth="1"/>
    <col min="1805" max="2037" width="9" style="29"/>
    <col min="2038" max="2038" width="3.625" style="29" customWidth="1"/>
    <col min="2039" max="2039" width="4" style="29" customWidth="1"/>
    <col min="2040" max="2042" width="2.625" style="29" customWidth="1"/>
    <col min="2043" max="2043" width="3.5" style="29" customWidth="1"/>
    <col min="2044" max="2045" width="5.625" style="29" customWidth="1"/>
    <col min="2046" max="2047" width="4.875" style="29" customWidth="1"/>
    <col min="2048" max="2048" width="5.625" style="29" customWidth="1"/>
    <col min="2049" max="2049" width="6.625" style="29" customWidth="1"/>
    <col min="2050" max="2050" width="4.375" style="29" customWidth="1"/>
    <col min="2051" max="2051" width="4.125" style="29" customWidth="1"/>
    <col min="2052" max="2052" width="3.625" style="29" customWidth="1"/>
    <col min="2053" max="2053" width="4.125" style="29" customWidth="1"/>
    <col min="2054" max="2054" width="5.625" style="29" customWidth="1"/>
    <col min="2055" max="2057" width="3" style="29" customWidth="1"/>
    <col min="2058" max="2059" width="2.625" style="29" customWidth="1"/>
    <col min="2060" max="2060" width="8.75" style="29" customWidth="1"/>
    <col min="2061" max="2293" width="9" style="29"/>
    <col min="2294" max="2294" width="3.625" style="29" customWidth="1"/>
    <col min="2295" max="2295" width="4" style="29" customWidth="1"/>
    <col min="2296" max="2298" width="2.625" style="29" customWidth="1"/>
    <col min="2299" max="2299" width="3.5" style="29" customWidth="1"/>
    <col min="2300" max="2301" width="5.625" style="29" customWidth="1"/>
    <col min="2302" max="2303" width="4.875" style="29" customWidth="1"/>
    <col min="2304" max="2304" width="5.625" style="29" customWidth="1"/>
    <col min="2305" max="2305" width="6.625" style="29" customWidth="1"/>
    <col min="2306" max="2306" width="4.375" style="29" customWidth="1"/>
    <col min="2307" max="2307" width="4.125" style="29" customWidth="1"/>
    <col min="2308" max="2308" width="3.625" style="29" customWidth="1"/>
    <col min="2309" max="2309" width="4.125" style="29" customWidth="1"/>
    <col min="2310" max="2310" width="5.625" style="29" customWidth="1"/>
    <col min="2311" max="2313" width="3" style="29" customWidth="1"/>
    <col min="2314" max="2315" width="2.625" style="29" customWidth="1"/>
    <col min="2316" max="2316" width="8.75" style="29" customWidth="1"/>
    <col min="2317" max="2549" width="9" style="29"/>
    <col min="2550" max="2550" width="3.625" style="29" customWidth="1"/>
    <col min="2551" max="2551" width="4" style="29" customWidth="1"/>
    <col min="2552" max="2554" width="2.625" style="29" customWidth="1"/>
    <col min="2555" max="2555" width="3.5" style="29" customWidth="1"/>
    <col min="2556" max="2557" width="5.625" style="29" customWidth="1"/>
    <col min="2558" max="2559" width="4.875" style="29" customWidth="1"/>
    <col min="2560" max="2560" width="5.625" style="29" customWidth="1"/>
    <col min="2561" max="2561" width="6.625" style="29" customWidth="1"/>
    <col min="2562" max="2562" width="4.375" style="29" customWidth="1"/>
    <col min="2563" max="2563" width="4.125" style="29" customWidth="1"/>
    <col min="2564" max="2564" width="3.625" style="29" customWidth="1"/>
    <col min="2565" max="2565" width="4.125" style="29" customWidth="1"/>
    <col min="2566" max="2566" width="5.625" style="29" customWidth="1"/>
    <col min="2567" max="2569" width="3" style="29" customWidth="1"/>
    <col min="2570" max="2571" width="2.625" style="29" customWidth="1"/>
    <col min="2572" max="2572" width="8.75" style="29" customWidth="1"/>
    <col min="2573" max="2805" width="9" style="29"/>
    <col min="2806" max="2806" width="3.625" style="29" customWidth="1"/>
    <col min="2807" max="2807" width="4" style="29" customWidth="1"/>
    <col min="2808" max="2810" width="2.625" style="29" customWidth="1"/>
    <col min="2811" max="2811" width="3.5" style="29" customWidth="1"/>
    <col min="2812" max="2813" width="5.625" style="29" customWidth="1"/>
    <col min="2814" max="2815" width="4.875" style="29" customWidth="1"/>
    <col min="2816" max="2816" width="5.625" style="29" customWidth="1"/>
    <col min="2817" max="2817" width="6.625" style="29" customWidth="1"/>
    <col min="2818" max="2818" width="4.375" style="29" customWidth="1"/>
    <col min="2819" max="2819" width="4.125" style="29" customWidth="1"/>
    <col min="2820" max="2820" width="3.625" style="29" customWidth="1"/>
    <col min="2821" max="2821" width="4.125" style="29" customWidth="1"/>
    <col min="2822" max="2822" width="5.625" style="29" customWidth="1"/>
    <col min="2823" max="2825" width="3" style="29" customWidth="1"/>
    <col min="2826" max="2827" width="2.625" style="29" customWidth="1"/>
    <col min="2828" max="2828" width="8.75" style="29" customWidth="1"/>
    <col min="2829" max="3061" width="9" style="29"/>
    <col min="3062" max="3062" width="3.625" style="29" customWidth="1"/>
    <col min="3063" max="3063" width="4" style="29" customWidth="1"/>
    <col min="3064" max="3066" width="2.625" style="29" customWidth="1"/>
    <col min="3067" max="3067" width="3.5" style="29" customWidth="1"/>
    <col min="3068" max="3069" width="5.625" style="29" customWidth="1"/>
    <col min="3070" max="3071" width="4.875" style="29" customWidth="1"/>
    <col min="3072" max="3072" width="5.625" style="29" customWidth="1"/>
    <col min="3073" max="3073" width="6.625" style="29" customWidth="1"/>
    <col min="3074" max="3074" width="4.375" style="29" customWidth="1"/>
    <col min="3075" max="3075" width="4.125" style="29" customWidth="1"/>
    <col min="3076" max="3076" width="3.625" style="29" customWidth="1"/>
    <col min="3077" max="3077" width="4.125" style="29" customWidth="1"/>
    <col min="3078" max="3078" width="5.625" style="29" customWidth="1"/>
    <col min="3079" max="3081" width="3" style="29" customWidth="1"/>
    <col min="3082" max="3083" width="2.625" style="29" customWidth="1"/>
    <col min="3084" max="3084" width="8.75" style="29" customWidth="1"/>
    <col min="3085" max="3317" width="9" style="29"/>
    <col min="3318" max="3318" width="3.625" style="29" customWidth="1"/>
    <col min="3319" max="3319" width="4" style="29" customWidth="1"/>
    <col min="3320" max="3322" width="2.625" style="29" customWidth="1"/>
    <col min="3323" max="3323" width="3.5" style="29" customWidth="1"/>
    <col min="3324" max="3325" width="5.625" style="29" customWidth="1"/>
    <col min="3326" max="3327" width="4.875" style="29" customWidth="1"/>
    <col min="3328" max="3328" width="5.625" style="29" customWidth="1"/>
    <col min="3329" max="3329" width="6.625" style="29" customWidth="1"/>
    <col min="3330" max="3330" width="4.375" style="29" customWidth="1"/>
    <col min="3331" max="3331" width="4.125" style="29" customWidth="1"/>
    <col min="3332" max="3332" width="3.625" style="29" customWidth="1"/>
    <col min="3333" max="3333" width="4.125" style="29" customWidth="1"/>
    <col min="3334" max="3334" width="5.625" style="29" customWidth="1"/>
    <col min="3335" max="3337" width="3" style="29" customWidth="1"/>
    <col min="3338" max="3339" width="2.625" style="29" customWidth="1"/>
    <col min="3340" max="3340" width="8.75" style="29" customWidth="1"/>
    <col min="3341" max="3573" width="9" style="29"/>
    <col min="3574" max="3574" width="3.625" style="29" customWidth="1"/>
    <col min="3575" max="3575" width="4" style="29" customWidth="1"/>
    <col min="3576" max="3578" width="2.625" style="29" customWidth="1"/>
    <col min="3579" max="3579" width="3.5" style="29" customWidth="1"/>
    <col min="3580" max="3581" width="5.625" style="29" customWidth="1"/>
    <col min="3582" max="3583" width="4.875" style="29" customWidth="1"/>
    <col min="3584" max="3584" width="5.625" style="29" customWidth="1"/>
    <col min="3585" max="3585" width="6.625" style="29" customWidth="1"/>
    <col min="3586" max="3586" width="4.375" style="29" customWidth="1"/>
    <col min="3587" max="3587" width="4.125" style="29" customWidth="1"/>
    <col min="3588" max="3588" width="3.625" style="29" customWidth="1"/>
    <col min="3589" max="3589" width="4.125" style="29" customWidth="1"/>
    <col min="3590" max="3590" width="5.625" style="29" customWidth="1"/>
    <col min="3591" max="3593" width="3" style="29" customWidth="1"/>
    <col min="3594" max="3595" width="2.625" style="29" customWidth="1"/>
    <col min="3596" max="3596" width="8.75" style="29" customWidth="1"/>
    <col min="3597" max="3829" width="9" style="29"/>
    <col min="3830" max="3830" width="3.625" style="29" customWidth="1"/>
    <col min="3831" max="3831" width="4" style="29" customWidth="1"/>
    <col min="3832" max="3834" width="2.625" style="29" customWidth="1"/>
    <col min="3835" max="3835" width="3.5" style="29" customWidth="1"/>
    <col min="3836" max="3837" width="5.625" style="29" customWidth="1"/>
    <col min="3838" max="3839" width="4.875" style="29" customWidth="1"/>
    <col min="3840" max="3840" width="5.625" style="29" customWidth="1"/>
    <col min="3841" max="3841" width="6.625" style="29" customWidth="1"/>
    <col min="3842" max="3842" width="4.375" style="29" customWidth="1"/>
    <col min="3843" max="3843" width="4.125" style="29" customWidth="1"/>
    <col min="3844" max="3844" width="3.625" style="29" customWidth="1"/>
    <col min="3845" max="3845" width="4.125" style="29" customWidth="1"/>
    <col min="3846" max="3846" width="5.625" style="29" customWidth="1"/>
    <col min="3847" max="3849" width="3" style="29" customWidth="1"/>
    <col min="3850" max="3851" width="2.625" style="29" customWidth="1"/>
    <col min="3852" max="3852" width="8.75" style="29" customWidth="1"/>
    <col min="3853" max="4085" width="9" style="29"/>
    <col min="4086" max="4086" width="3.625" style="29" customWidth="1"/>
    <col min="4087" max="4087" width="4" style="29" customWidth="1"/>
    <col min="4088" max="4090" width="2.625" style="29" customWidth="1"/>
    <col min="4091" max="4091" width="3.5" style="29" customWidth="1"/>
    <col min="4092" max="4093" width="5.625" style="29" customWidth="1"/>
    <col min="4094" max="4095" width="4.875" style="29" customWidth="1"/>
    <col min="4096" max="4096" width="5.625" style="29" customWidth="1"/>
    <col min="4097" max="4097" width="6.625" style="29" customWidth="1"/>
    <col min="4098" max="4098" width="4.375" style="29" customWidth="1"/>
    <col min="4099" max="4099" width="4.125" style="29" customWidth="1"/>
    <col min="4100" max="4100" width="3.625" style="29" customWidth="1"/>
    <col min="4101" max="4101" width="4.125" style="29" customWidth="1"/>
    <col min="4102" max="4102" width="5.625" style="29" customWidth="1"/>
    <col min="4103" max="4105" width="3" style="29" customWidth="1"/>
    <col min="4106" max="4107" width="2.625" style="29" customWidth="1"/>
    <col min="4108" max="4108" width="8.75" style="29" customWidth="1"/>
    <col min="4109" max="4341" width="9" style="29"/>
    <col min="4342" max="4342" width="3.625" style="29" customWidth="1"/>
    <col min="4343" max="4343" width="4" style="29" customWidth="1"/>
    <col min="4344" max="4346" width="2.625" style="29" customWidth="1"/>
    <col min="4347" max="4347" width="3.5" style="29" customWidth="1"/>
    <col min="4348" max="4349" width="5.625" style="29" customWidth="1"/>
    <col min="4350" max="4351" width="4.875" style="29" customWidth="1"/>
    <col min="4352" max="4352" width="5.625" style="29" customWidth="1"/>
    <col min="4353" max="4353" width="6.625" style="29" customWidth="1"/>
    <col min="4354" max="4354" width="4.375" style="29" customWidth="1"/>
    <col min="4355" max="4355" width="4.125" style="29" customWidth="1"/>
    <col min="4356" max="4356" width="3.625" style="29" customWidth="1"/>
    <col min="4357" max="4357" width="4.125" style="29" customWidth="1"/>
    <col min="4358" max="4358" width="5.625" style="29" customWidth="1"/>
    <col min="4359" max="4361" width="3" style="29" customWidth="1"/>
    <col min="4362" max="4363" width="2.625" style="29" customWidth="1"/>
    <col min="4364" max="4364" width="8.75" style="29" customWidth="1"/>
    <col min="4365" max="4597" width="9" style="29"/>
    <col min="4598" max="4598" width="3.625" style="29" customWidth="1"/>
    <col min="4599" max="4599" width="4" style="29" customWidth="1"/>
    <col min="4600" max="4602" width="2.625" style="29" customWidth="1"/>
    <col min="4603" max="4603" width="3.5" style="29" customWidth="1"/>
    <col min="4604" max="4605" width="5.625" style="29" customWidth="1"/>
    <col min="4606" max="4607" width="4.875" style="29" customWidth="1"/>
    <col min="4608" max="4608" width="5.625" style="29" customWidth="1"/>
    <col min="4609" max="4609" width="6.625" style="29" customWidth="1"/>
    <col min="4610" max="4610" width="4.375" style="29" customWidth="1"/>
    <col min="4611" max="4611" width="4.125" style="29" customWidth="1"/>
    <col min="4612" max="4612" width="3.625" style="29" customWidth="1"/>
    <col min="4613" max="4613" width="4.125" style="29" customWidth="1"/>
    <col min="4614" max="4614" width="5.625" style="29" customWidth="1"/>
    <col min="4615" max="4617" width="3" style="29" customWidth="1"/>
    <col min="4618" max="4619" width="2.625" style="29" customWidth="1"/>
    <col min="4620" max="4620" width="8.75" style="29" customWidth="1"/>
    <col min="4621" max="4853" width="9" style="29"/>
    <col min="4854" max="4854" width="3.625" style="29" customWidth="1"/>
    <col min="4855" max="4855" width="4" style="29" customWidth="1"/>
    <col min="4856" max="4858" width="2.625" style="29" customWidth="1"/>
    <col min="4859" max="4859" width="3.5" style="29" customWidth="1"/>
    <col min="4860" max="4861" width="5.625" style="29" customWidth="1"/>
    <col min="4862" max="4863" width="4.875" style="29" customWidth="1"/>
    <col min="4864" max="4864" width="5.625" style="29" customWidth="1"/>
    <col min="4865" max="4865" width="6.625" style="29" customWidth="1"/>
    <col min="4866" max="4866" width="4.375" style="29" customWidth="1"/>
    <col min="4867" max="4867" width="4.125" style="29" customWidth="1"/>
    <col min="4868" max="4868" width="3.625" style="29" customWidth="1"/>
    <col min="4869" max="4869" width="4.125" style="29" customWidth="1"/>
    <col min="4870" max="4870" width="5.625" style="29" customWidth="1"/>
    <col min="4871" max="4873" width="3" style="29" customWidth="1"/>
    <col min="4874" max="4875" width="2.625" style="29" customWidth="1"/>
    <col min="4876" max="4876" width="8.75" style="29" customWidth="1"/>
    <col min="4877" max="5109" width="9" style="29"/>
    <col min="5110" max="5110" width="3.625" style="29" customWidth="1"/>
    <col min="5111" max="5111" width="4" style="29" customWidth="1"/>
    <col min="5112" max="5114" width="2.625" style="29" customWidth="1"/>
    <col min="5115" max="5115" width="3.5" style="29" customWidth="1"/>
    <col min="5116" max="5117" width="5.625" style="29" customWidth="1"/>
    <col min="5118" max="5119" width="4.875" style="29" customWidth="1"/>
    <col min="5120" max="5120" width="5.625" style="29" customWidth="1"/>
    <col min="5121" max="5121" width="6.625" style="29" customWidth="1"/>
    <col min="5122" max="5122" width="4.375" style="29" customWidth="1"/>
    <col min="5123" max="5123" width="4.125" style="29" customWidth="1"/>
    <col min="5124" max="5124" width="3.625" style="29" customWidth="1"/>
    <col min="5125" max="5125" width="4.125" style="29" customWidth="1"/>
    <col min="5126" max="5126" width="5.625" style="29" customWidth="1"/>
    <col min="5127" max="5129" width="3" style="29" customWidth="1"/>
    <col min="5130" max="5131" width="2.625" style="29" customWidth="1"/>
    <col min="5132" max="5132" width="8.75" style="29" customWidth="1"/>
    <col min="5133" max="5365" width="9" style="29"/>
    <col min="5366" max="5366" width="3.625" style="29" customWidth="1"/>
    <col min="5367" max="5367" width="4" style="29" customWidth="1"/>
    <col min="5368" max="5370" width="2.625" style="29" customWidth="1"/>
    <col min="5371" max="5371" width="3.5" style="29" customWidth="1"/>
    <col min="5372" max="5373" width="5.625" style="29" customWidth="1"/>
    <col min="5374" max="5375" width="4.875" style="29" customWidth="1"/>
    <col min="5376" max="5376" width="5.625" style="29" customWidth="1"/>
    <col min="5377" max="5377" width="6.625" style="29" customWidth="1"/>
    <col min="5378" max="5378" width="4.375" style="29" customWidth="1"/>
    <col min="5379" max="5379" width="4.125" style="29" customWidth="1"/>
    <col min="5380" max="5380" width="3.625" style="29" customWidth="1"/>
    <col min="5381" max="5381" width="4.125" style="29" customWidth="1"/>
    <col min="5382" max="5382" width="5.625" style="29" customWidth="1"/>
    <col min="5383" max="5385" width="3" style="29" customWidth="1"/>
    <col min="5386" max="5387" width="2.625" style="29" customWidth="1"/>
    <col min="5388" max="5388" width="8.75" style="29" customWidth="1"/>
    <col min="5389" max="5621" width="9" style="29"/>
    <col min="5622" max="5622" width="3.625" style="29" customWidth="1"/>
    <col min="5623" max="5623" width="4" style="29" customWidth="1"/>
    <col min="5624" max="5626" width="2.625" style="29" customWidth="1"/>
    <col min="5627" max="5627" width="3.5" style="29" customWidth="1"/>
    <col min="5628" max="5629" width="5.625" style="29" customWidth="1"/>
    <col min="5630" max="5631" width="4.875" style="29" customWidth="1"/>
    <col min="5632" max="5632" width="5.625" style="29" customWidth="1"/>
    <col min="5633" max="5633" width="6.625" style="29" customWidth="1"/>
    <col min="5634" max="5634" width="4.375" style="29" customWidth="1"/>
    <col min="5635" max="5635" width="4.125" style="29" customWidth="1"/>
    <col min="5636" max="5636" width="3.625" style="29" customWidth="1"/>
    <col min="5637" max="5637" width="4.125" style="29" customWidth="1"/>
    <col min="5638" max="5638" width="5.625" style="29" customWidth="1"/>
    <col min="5639" max="5641" width="3" style="29" customWidth="1"/>
    <col min="5642" max="5643" width="2.625" style="29" customWidth="1"/>
    <col min="5644" max="5644" width="8.75" style="29" customWidth="1"/>
    <col min="5645" max="5877" width="9" style="29"/>
    <col min="5878" max="5878" width="3.625" style="29" customWidth="1"/>
    <col min="5879" max="5879" width="4" style="29" customWidth="1"/>
    <col min="5880" max="5882" width="2.625" style="29" customWidth="1"/>
    <col min="5883" max="5883" width="3.5" style="29" customWidth="1"/>
    <col min="5884" max="5885" width="5.625" style="29" customWidth="1"/>
    <col min="5886" max="5887" width="4.875" style="29" customWidth="1"/>
    <col min="5888" max="5888" width="5.625" style="29" customWidth="1"/>
    <col min="5889" max="5889" width="6.625" style="29" customWidth="1"/>
    <col min="5890" max="5890" width="4.375" style="29" customWidth="1"/>
    <col min="5891" max="5891" width="4.125" style="29" customWidth="1"/>
    <col min="5892" max="5892" width="3.625" style="29" customWidth="1"/>
    <col min="5893" max="5893" width="4.125" style="29" customWidth="1"/>
    <col min="5894" max="5894" width="5.625" style="29" customWidth="1"/>
    <col min="5895" max="5897" width="3" style="29" customWidth="1"/>
    <col min="5898" max="5899" width="2.625" style="29" customWidth="1"/>
    <col min="5900" max="5900" width="8.75" style="29" customWidth="1"/>
    <col min="5901" max="6133" width="9" style="29"/>
    <col min="6134" max="6134" width="3.625" style="29" customWidth="1"/>
    <col min="6135" max="6135" width="4" style="29" customWidth="1"/>
    <col min="6136" max="6138" width="2.625" style="29" customWidth="1"/>
    <col min="6139" max="6139" width="3.5" style="29" customWidth="1"/>
    <col min="6140" max="6141" width="5.625" style="29" customWidth="1"/>
    <col min="6142" max="6143" width="4.875" style="29" customWidth="1"/>
    <col min="6144" max="6144" width="5.625" style="29" customWidth="1"/>
    <col min="6145" max="6145" width="6.625" style="29" customWidth="1"/>
    <col min="6146" max="6146" width="4.375" style="29" customWidth="1"/>
    <col min="6147" max="6147" width="4.125" style="29" customWidth="1"/>
    <col min="6148" max="6148" width="3.625" style="29" customWidth="1"/>
    <col min="6149" max="6149" width="4.125" style="29" customWidth="1"/>
    <col min="6150" max="6150" width="5.625" style="29" customWidth="1"/>
    <col min="6151" max="6153" width="3" style="29" customWidth="1"/>
    <col min="6154" max="6155" width="2.625" style="29" customWidth="1"/>
    <col min="6156" max="6156" width="8.75" style="29" customWidth="1"/>
    <col min="6157" max="6389" width="9" style="29"/>
    <col min="6390" max="6390" width="3.625" style="29" customWidth="1"/>
    <col min="6391" max="6391" width="4" style="29" customWidth="1"/>
    <col min="6392" max="6394" width="2.625" style="29" customWidth="1"/>
    <col min="6395" max="6395" width="3.5" style="29" customWidth="1"/>
    <col min="6396" max="6397" width="5.625" style="29" customWidth="1"/>
    <col min="6398" max="6399" width="4.875" style="29" customWidth="1"/>
    <col min="6400" max="6400" width="5.625" style="29" customWidth="1"/>
    <col min="6401" max="6401" width="6.625" style="29" customWidth="1"/>
    <col min="6402" max="6402" width="4.375" style="29" customWidth="1"/>
    <col min="6403" max="6403" width="4.125" style="29" customWidth="1"/>
    <col min="6404" max="6404" width="3.625" style="29" customWidth="1"/>
    <col min="6405" max="6405" width="4.125" style="29" customWidth="1"/>
    <col min="6406" max="6406" width="5.625" style="29" customWidth="1"/>
    <col min="6407" max="6409" width="3" style="29" customWidth="1"/>
    <col min="6410" max="6411" width="2.625" style="29" customWidth="1"/>
    <col min="6412" max="6412" width="8.75" style="29" customWidth="1"/>
    <col min="6413" max="6645" width="9" style="29"/>
    <col min="6646" max="6646" width="3.625" style="29" customWidth="1"/>
    <col min="6647" max="6647" width="4" style="29" customWidth="1"/>
    <col min="6648" max="6650" width="2.625" style="29" customWidth="1"/>
    <col min="6651" max="6651" width="3.5" style="29" customWidth="1"/>
    <col min="6652" max="6653" width="5.625" style="29" customWidth="1"/>
    <col min="6654" max="6655" width="4.875" style="29" customWidth="1"/>
    <col min="6656" max="6656" width="5.625" style="29" customWidth="1"/>
    <col min="6657" max="6657" width="6.625" style="29" customWidth="1"/>
    <col min="6658" max="6658" width="4.375" style="29" customWidth="1"/>
    <col min="6659" max="6659" width="4.125" style="29" customWidth="1"/>
    <col min="6660" max="6660" width="3.625" style="29" customWidth="1"/>
    <col min="6661" max="6661" width="4.125" style="29" customWidth="1"/>
    <col min="6662" max="6662" width="5.625" style="29" customWidth="1"/>
    <col min="6663" max="6665" width="3" style="29" customWidth="1"/>
    <col min="6666" max="6667" width="2.625" style="29" customWidth="1"/>
    <col min="6668" max="6668" width="8.75" style="29" customWidth="1"/>
    <col min="6669" max="6901" width="9" style="29"/>
    <col min="6902" max="6902" width="3.625" style="29" customWidth="1"/>
    <col min="6903" max="6903" width="4" style="29" customWidth="1"/>
    <col min="6904" max="6906" width="2.625" style="29" customWidth="1"/>
    <col min="6907" max="6907" width="3.5" style="29" customWidth="1"/>
    <col min="6908" max="6909" width="5.625" style="29" customWidth="1"/>
    <col min="6910" max="6911" width="4.875" style="29" customWidth="1"/>
    <col min="6912" max="6912" width="5.625" style="29" customWidth="1"/>
    <col min="6913" max="6913" width="6.625" style="29" customWidth="1"/>
    <col min="6914" max="6914" width="4.375" style="29" customWidth="1"/>
    <col min="6915" max="6915" width="4.125" style="29" customWidth="1"/>
    <col min="6916" max="6916" width="3.625" style="29" customWidth="1"/>
    <col min="6917" max="6917" width="4.125" style="29" customWidth="1"/>
    <col min="6918" max="6918" width="5.625" style="29" customWidth="1"/>
    <col min="6919" max="6921" width="3" style="29" customWidth="1"/>
    <col min="6922" max="6923" width="2.625" style="29" customWidth="1"/>
    <col min="6924" max="6924" width="8.75" style="29" customWidth="1"/>
    <col min="6925" max="7157" width="9" style="29"/>
    <col min="7158" max="7158" width="3.625" style="29" customWidth="1"/>
    <col min="7159" max="7159" width="4" style="29" customWidth="1"/>
    <col min="7160" max="7162" width="2.625" style="29" customWidth="1"/>
    <col min="7163" max="7163" width="3.5" style="29" customWidth="1"/>
    <col min="7164" max="7165" width="5.625" style="29" customWidth="1"/>
    <col min="7166" max="7167" width="4.875" style="29" customWidth="1"/>
    <col min="7168" max="7168" width="5.625" style="29" customWidth="1"/>
    <col min="7169" max="7169" width="6.625" style="29" customWidth="1"/>
    <col min="7170" max="7170" width="4.375" style="29" customWidth="1"/>
    <col min="7171" max="7171" width="4.125" style="29" customWidth="1"/>
    <col min="7172" max="7172" width="3.625" style="29" customWidth="1"/>
    <col min="7173" max="7173" width="4.125" style="29" customWidth="1"/>
    <col min="7174" max="7174" width="5.625" style="29" customWidth="1"/>
    <col min="7175" max="7177" width="3" style="29" customWidth="1"/>
    <col min="7178" max="7179" width="2.625" style="29" customWidth="1"/>
    <col min="7180" max="7180" width="8.75" style="29" customWidth="1"/>
    <col min="7181" max="7413" width="9" style="29"/>
    <col min="7414" max="7414" width="3.625" style="29" customWidth="1"/>
    <col min="7415" max="7415" width="4" style="29" customWidth="1"/>
    <col min="7416" max="7418" width="2.625" style="29" customWidth="1"/>
    <col min="7419" max="7419" width="3.5" style="29" customWidth="1"/>
    <col min="7420" max="7421" width="5.625" style="29" customWidth="1"/>
    <col min="7422" max="7423" width="4.875" style="29" customWidth="1"/>
    <col min="7424" max="7424" width="5.625" style="29" customWidth="1"/>
    <col min="7425" max="7425" width="6.625" style="29" customWidth="1"/>
    <col min="7426" max="7426" width="4.375" style="29" customWidth="1"/>
    <col min="7427" max="7427" width="4.125" style="29" customWidth="1"/>
    <col min="7428" max="7428" width="3.625" style="29" customWidth="1"/>
    <col min="7429" max="7429" width="4.125" style="29" customWidth="1"/>
    <col min="7430" max="7430" width="5.625" style="29" customWidth="1"/>
    <col min="7431" max="7433" width="3" style="29" customWidth="1"/>
    <col min="7434" max="7435" width="2.625" style="29" customWidth="1"/>
    <col min="7436" max="7436" width="8.75" style="29" customWidth="1"/>
    <col min="7437" max="7669" width="9" style="29"/>
    <col min="7670" max="7670" width="3.625" style="29" customWidth="1"/>
    <col min="7671" max="7671" width="4" style="29" customWidth="1"/>
    <col min="7672" max="7674" width="2.625" style="29" customWidth="1"/>
    <col min="7675" max="7675" width="3.5" style="29" customWidth="1"/>
    <col min="7676" max="7677" width="5.625" style="29" customWidth="1"/>
    <col min="7678" max="7679" width="4.875" style="29" customWidth="1"/>
    <col min="7680" max="7680" width="5.625" style="29" customWidth="1"/>
    <col min="7681" max="7681" width="6.625" style="29" customWidth="1"/>
    <col min="7682" max="7682" width="4.375" style="29" customWidth="1"/>
    <col min="7683" max="7683" width="4.125" style="29" customWidth="1"/>
    <col min="7684" max="7684" width="3.625" style="29" customWidth="1"/>
    <col min="7685" max="7685" width="4.125" style="29" customWidth="1"/>
    <col min="7686" max="7686" width="5.625" style="29" customWidth="1"/>
    <col min="7687" max="7689" width="3" style="29" customWidth="1"/>
    <col min="7690" max="7691" width="2.625" style="29" customWidth="1"/>
    <col min="7692" max="7692" width="8.75" style="29" customWidth="1"/>
    <col min="7693" max="7925" width="9" style="29"/>
    <col min="7926" max="7926" width="3.625" style="29" customWidth="1"/>
    <col min="7927" max="7927" width="4" style="29" customWidth="1"/>
    <col min="7928" max="7930" width="2.625" style="29" customWidth="1"/>
    <col min="7931" max="7931" width="3.5" style="29" customWidth="1"/>
    <col min="7932" max="7933" width="5.625" style="29" customWidth="1"/>
    <col min="7934" max="7935" width="4.875" style="29" customWidth="1"/>
    <col min="7936" max="7936" width="5.625" style="29" customWidth="1"/>
    <col min="7937" max="7937" width="6.625" style="29" customWidth="1"/>
    <col min="7938" max="7938" width="4.375" style="29" customWidth="1"/>
    <col min="7939" max="7939" width="4.125" style="29" customWidth="1"/>
    <col min="7940" max="7940" width="3.625" style="29" customWidth="1"/>
    <col min="7941" max="7941" width="4.125" style="29" customWidth="1"/>
    <col min="7942" max="7942" width="5.625" style="29" customWidth="1"/>
    <col min="7943" max="7945" width="3" style="29" customWidth="1"/>
    <col min="7946" max="7947" width="2.625" style="29" customWidth="1"/>
    <col min="7948" max="7948" width="8.75" style="29" customWidth="1"/>
    <col min="7949" max="8181" width="9" style="29"/>
    <col min="8182" max="8182" width="3.625" style="29" customWidth="1"/>
    <col min="8183" max="8183" width="4" style="29" customWidth="1"/>
    <col min="8184" max="8186" width="2.625" style="29" customWidth="1"/>
    <col min="8187" max="8187" width="3.5" style="29" customWidth="1"/>
    <col min="8188" max="8189" width="5.625" style="29" customWidth="1"/>
    <col min="8190" max="8191" width="4.875" style="29" customWidth="1"/>
    <col min="8192" max="8192" width="5.625" style="29" customWidth="1"/>
    <col min="8193" max="8193" width="6.625" style="29" customWidth="1"/>
    <col min="8194" max="8194" width="4.375" style="29" customWidth="1"/>
    <col min="8195" max="8195" width="4.125" style="29" customWidth="1"/>
    <col min="8196" max="8196" width="3.625" style="29" customWidth="1"/>
    <col min="8197" max="8197" width="4.125" style="29" customWidth="1"/>
    <col min="8198" max="8198" width="5.625" style="29" customWidth="1"/>
    <col min="8199" max="8201" width="3" style="29" customWidth="1"/>
    <col min="8202" max="8203" width="2.625" style="29" customWidth="1"/>
    <col min="8204" max="8204" width="8.75" style="29" customWidth="1"/>
    <col min="8205" max="8437" width="9" style="29"/>
    <col min="8438" max="8438" width="3.625" style="29" customWidth="1"/>
    <col min="8439" max="8439" width="4" style="29" customWidth="1"/>
    <col min="8440" max="8442" width="2.625" style="29" customWidth="1"/>
    <col min="8443" max="8443" width="3.5" style="29" customWidth="1"/>
    <col min="8444" max="8445" width="5.625" style="29" customWidth="1"/>
    <col min="8446" max="8447" width="4.875" style="29" customWidth="1"/>
    <col min="8448" max="8448" width="5.625" style="29" customWidth="1"/>
    <col min="8449" max="8449" width="6.625" style="29" customWidth="1"/>
    <col min="8450" max="8450" width="4.375" style="29" customWidth="1"/>
    <col min="8451" max="8451" width="4.125" style="29" customWidth="1"/>
    <col min="8452" max="8452" width="3.625" style="29" customWidth="1"/>
    <col min="8453" max="8453" width="4.125" style="29" customWidth="1"/>
    <col min="8454" max="8454" width="5.625" style="29" customWidth="1"/>
    <col min="8455" max="8457" width="3" style="29" customWidth="1"/>
    <col min="8458" max="8459" width="2.625" style="29" customWidth="1"/>
    <col min="8460" max="8460" width="8.75" style="29" customWidth="1"/>
    <col min="8461" max="8693" width="9" style="29"/>
    <col min="8694" max="8694" width="3.625" style="29" customWidth="1"/>
    <col min="8695" max="8695" width="4" style="29" customWidth="1"/>
    <col min="8696" max="8698" width="2.625" style="29" customWidth="1"/>
    <col min="8699" max="8699" width="3.5" style="29" customWidth="1"/>
    <col min="8700" max="8701" width="5.625" style="29" customWidth="1"/>
    <col min="8702" max="8703" width="4.875" style="29" customWidth="1"/>
    <col min="8704" max="8704" width="5.625" style="29" customWidth="1"/>
    <col min="8705" max="8705" width="6.625" style="29" customWidth="1"/>
    <col min="8706" max="8706" width="4.375" style="29" customWidth="1"/>
    <col min="8707" max="8707" width="4.125" style="29" customWidth="1"/>
    <col min="8708" max="8708" width="3.625" style="29" customWidth="1"/>
    <col min="8709" max="8709" width="4.125" style="29" customWidth="1"/>
    <col min="8710" max="8710" width="5.625" style="29" customWidth="1"/>
    <col min="8711" max="8713" width="3" style="29" customWidth="1"/>
    <col min="8714" max="8715" width="2.625" style="29" customWidth="1"/>
    <col min="8716" max="8716" width="8.75" style="29" customWidth="1"/>
    <col min="8717" max="8949" width="9" style="29"/>
    <col min="8950" max="8950" width="3.625" style="29" customWidth="1"/>
    <col min="8951" max="8951" width="4" style="29" customWidth="1"/>
    <col min="8952" max="8954" width="2.625" style="29" customWidth="1"/>
    <col min="8955" max="8955" width="3.5" style="29" customWidth="1"/>
    <col min="8956" max="8957" width="5.625" style="29" customWidth="1"/>
    <col min="8958" max="8959" width="4.875" style="29" customWidth="1"/>
    <col min="8960" max="8960" width="5.625" style="29" customWidth="1"/>
    <col min="8961" max="8961" width="6.625" style="29" customWidth="1"/>
    <col min="8962" max="8962" width="4.375" style="29" customWidth="1"/>
    <col min="8963" max="8963" width="4.125" style="29" customWidth="1"/>
    <col min="8964" max="8964" width="3.625" style="29" customWidth="1"/>
    <col min="8965" max="8965" width="4.125" style="29" customWidth="1"/>
    <col min="8966" max="8966" width="5.625" style="29" customWidth="1"/>
    <col min="8967" max="8969" width="3" style="29" customWidth="1"/>
    <col min="8970" max="8971" width="2.625" style="29" customWidth="1"/>
    <col min="8972" max="8972" width="8.75" style="29" customWidth="1"/>
    <col min="8973" max="9205" width="9" style="29"/>
    <col min="9206" max="9206" width="3.625" style="29" customWidth="1"/>
    <col min="9207" max="9207" width="4" style="29" customWidth="1"/>
    <col min="9208" max="9210" width="2.625" style="29" customWidth="1"/>
    <col min="9211" max="9211" width="3.5" style="29" customWidth="1"/>
    <col min="9212" max="9213" width="5.625" style="29" customWidth="1"/>
    <col min="9214" max="9215" width="4.875" style="29" customWidth="1"/>
    <col min="9216" max="9216" width="5.625" style="29" customWidth="1"/>
    <col min="9217" max="9217" width="6.625" style="29" customWidth="1"/>
    <col min="9218" max="9218" width="4.375" style="29" customWidth="1"/>
    <col min="9219" max="9219" width="4.125" style="29" customWidth="1"/>
    <col min="9220" max="9220" width="3.625" style="29" customWidth="1"/>
    <col min="9221" max="9221" width="4.125" style="29" customWidth="1"/>
    <col min="9222" max="9222" width="5.625" style="29" customWidth="1"/>
    <col min="9223" max="9225" width="3" style="29" customWidth="1"/>
    <col min="9226" max="9227" width="2.625" style="29" customWidth="1"/>
    <col min="9228" max="9228" width="8.75" style="29" customWidth="1"/>
    <col min="9229" max="9461" width="9" style="29"/>
    <col min="9462" max="9462" width="3.625" style="29" customWidth="1"/>
    <col min="9463" max="9463" width="4" style="29" customWidth="1"/>
    <col min="9464" max="9466" width="2.625" style="29" customWidth="1"/>
    <col min="9467" max="9467" width="3.5" style="29" customWidth="1"/>
    <col min="9468" max="9469" width="5.625" style="29" customWidth="1"/>
    <col min="9470" max="9471" width="4.875" style="29" customWidth="1"/>
    <col min="9472" max="9472" width="5.625" style="29" customWidth="1"/>
    <col min="9473" max="9473" width="6.625" style="29" customWidth="1"/>
    <col min="9474" max="9474" width="4.375" style="29" customWidth="1"/>
    <col min="9475" max="9475" width="4.125" style="29" customWidth="1"/>
    <col min="9476" max="9476" width="3.625" style="29" customWidth="1"/>
    <col min="9477" max="9477" width="4.125" style="29" customWidth="1"/>
    <col min="9478" max="9478" width="5.625" style="29" customWidth="1"/>
    <col min="9479" max="9481" width="3" style="29" customWidth="1"/>
    <col min="9482" max="9483" width="2.625" style="29" customWidth="1"/>
    <col min="9484" max="9484" width="8.75" style="29" customWidth="1"/>
    <col min="9485" max="9717" width="9" style="29"/>
    <col min="9718" max="9718" width="3.625" style="29" customWidth="1"/>
    <col min="9719" max="9719" width="4" style="29" customWidth="1"/>
    <col min="9720" max="9722" width="2.625" style="29" customWidth="1"/>
    <col min="9723" max="9723" width="3.5" style="29" customWidth="1"/>
    <col min="9724" max="9725" width="5.625" style="29" customWidth="1"/>
    <col min="9726" max="9727" width="4.875" style="29" customWidth="1"/>
    <col min="9728" max="9728" width="5.625" style="29" customWidth="1"/>
    <col min="9729" max="9729" width="6.625" style="29" customWidth="1"/>
    <col min="9730" max="9730" width="4.375" style="29" customWidth="1"/>
    <col min="9731" max="9731" width="4.125" style="29" customWidth="1"/>
    <col min="9732" max="9732" width="3.625" style="29" customWidth="1"/>
    <col min="9733" max="9733" width="4.125" style="29" customWidth="1"/>
    <col min="9734" max="9734" width="5.625" style="29" customWidth="1"/>
    <col min="9735" max="9737" width="3" style="29" customWidth="1"/>
    <col min="9738" max="9739" width="2.625" style="29" customWidth="1"/>
    <col min="9740" max="9740" width="8.75" style="29" customWidth="1"/>
    <col min="9741" max="9973" width="9" style="29"/>
    <col min="9974" max="9974" width="3.625" style="29" customWidth="1"/>
    <col min="9975" max="9975" width="4" style="29" customWidth="1"/>
    <col min="9976" max="9978" width="2.625" style="29" customWidth="1"/>
    <col min="9979" max="9979" width="3.5" style="29" customWidth="1"/>
    <col min="9980" max="9981" width="5.625" style="29" customWidth="1"/>
    <col min="9982" max="9983" width="4.875" style="29" customWidth="1"/>
    <col min="9984" max="9984" width="5.625" style="29" customWidth="1"/>
    <col min="9985" max="9985" width="6.625" style="29" customWidth="1"/>
    <col min="9986" max="9986" width="4.375" style="29" customWidth="1"/>
    <col min="9987" max="9987" width="4.125" style="29" customWidth="1"/>
    <col min="9988" max="9988" width="3.625" style="29" customWidth="1"/>
    <col min="9989" max="9989" width="4.125" style="29" customWidth="1"/>
    <col min="9990" max="9990" width="5.625" style="29" customWidth="1"/>
    <col min="9991" max="9993" width="3" style="29" customWidth="1"/>
    <col min="9994" max="9995" width="2.625" style="29" customWidth="1"/>
    <col min="9996" max="9996" width="8.75" style="29" customWidth="1"/>
    <col min="9997" max="10229" width="9" style="29"/>
    <col min="10230" max="10230" width="3.625" style="29" customWidth="1"/>
    <col min="10231" max="10231" width="4" style="29" customWidth="1"/>
    <col min="10232" max="10234" width="2.625" style="29" customWidth="1"/>
    <col min="10235" max="10235" width="3.5" style="29" customWidth="1"/>
    <col min="10236" max="10237" width="5.625" style="29" customWidth="1"/>
    <col min="10238" max="10239" width="4.875" style="29" customWidth="1"/>
    <col min="10240" max="10240" width="5.625" style="29" customWidth="1"/>
    <col min="10241" max="10241" width="6.625" style="29" customWidth="1"/>
    <col min="10242" max="10242" width="4.375" style="29" customWidth="1"/>
    <col min="10243" max="10243" width="4.125" style="29" customWidth="1"/>
    <col min="10244" max="10244" width="3.625" style="29" customWidth="1"/>
    <col min="10245" max="10245" width="4.125" style="29" customWidth="1"/>
    <col min="10246" max="10246" width="5.625" style="29" customWidth="1"/>
    <col min="10247" max="10249" width="3" style="29" customWidth="1"/>
    <col min="10250" max="10251" width="2.625" style="29" customWidth="1"/>
    <col min="10252" max="10252" width="8.75" style="29" customWidth="1"/>
    <col min="10253" max="10485" width="9" style="29"/>
    <col min="10486" max="10486" width="3.625" style="29" customWidth="1"/>
    <col min="10487" max="10487" width="4" style="29" customWidth="1"/>
    <col min="10488" max="10490" width="2.625" style="29" customWidth="1"/>
    <col min="10491" max="10491" width="3.5" style="29" customWidth="1"/>
    <col min="10492" max="10493" width="5.625" style="29" customWidth="1"/>
    <col min="10494" max="10495" width="4.875" style="29" customWidth="1"/>
    <col min="10496" max="10496" width="5.625" style="29" customWidth="1"/>
    <col min="10497" max="10497" width="6.625" style="29" customWidth="1"/>
    <col min="10498" max="10498" width="4.375" style="29" customWidth="1"/>
    <col min="10499" max="10499" width="4.125" style="29" customWidth="1"/>
    <col min="10500" max="10500" width="3.625" style="29" customWidth="1"/>
    <col min="10501" max="10501" width="4.125" style="29" customWidth="1"/>
    <col min="10502" max="10502" width="5.625" style="29" customWidth="1"/>
    <col min="10503" max="10505" width="3" style="29" customWidth="1"/>
    <col min="10506" max="10507" width="2.625" style="29" customWidth="1"/>
    <col min="10508" max="10508" width="8.75" style="29" customWidth="1"/>
    <col min="10509" max="10741" width="9" style="29"/>
    <col min="10742" max="10742" width="3.625" style="29" customWidth="1"/>
    <col min="10743" max="10743" width="4" style="29" customWidth="1"/>
    <col min="10744" max="10746" width="2.625" style="29" customWidth="1"/>
    <col min="10747" max="10747" width="3.5" style="29" customWidth="1"/>
    <col min="10748" max="10749" width="5.625" style="29" customWidth="1"/>
    <col min="10750" max="10751" width="4.875" style="29" customWidth="1"/>
    <col min="10752" max="10752" width="5.625" style="29" customWidth="1"/>
    <col min="10753" max="10753" width="6.625" style="29" customWidth="1"/>
    <col min="10754" max="10754" width="4.375" style="29" customWidth="1"/>
    <col min="10755" max="10755" width="4.125" style="29" customWidth="1"/>
    <col min="10756" max="10756" width="3.625" style="29" customWidth="1"/>
    <col min="10757" max="10757" width="4.125" style="29" customWidth="1"/>
    <col min="10758" max="10758" width="5.625" style="29" customWidth="1"/>
    <col min="10759" max="10761" width="3" style="29" customWidth="1"/>
    <col min="10762" max="10763" width="2.625" style="29" customWidth="1"/>
    <col min="10764" max="10764" width="8.75" style="29" customWidth="1"/>
    <col min="10765" max="10997" width="9" style="29"/>
    <col min="10998" max="10998" width="3.625" style="29" customWidth="1"/>
    <col min="10999" max="10999" width="4" style="29" customWidth="1"/>
    <col min="11000" max="11002" width="2.625" style="29" customWidth="1"/>
    <col min="11003" max="11003" width="3.5" style="29" customWidth="1"/>
    <col min="11004" max="11005" width="5.625" style="29" customWidth="1"/>
    <col min="11006" max="11007" width="4.875" style="29" customWidth="1"/>
    <col min="11008" max="11008" width="5.625" style="29" customWidth="1"/>
    <col min="11009" max="11009" width="6.625" style="29" customWidth="1"/>
    <col min="11010" max="11010" width="4.375" style="29" customWidth="1"/>
    <col min="11011" max="11011" width="4.125" style="29" customWidth="1"/>
    <col min="11012" max="11012" width="3.625" style="29" customWidth="1"/>
    <col min="11013" max="11013" width="4.125" style="29" customWidth="1"/>
    <col min="11014" max="11014" width="5.625" style="29" customWidth="1"/>
    <col min="11015" max="11017" width="3" style="29" customWidth="1"/>
    <col min="11018" max="11019" width="2.625" style="29" customWidth="1"/>
    <col min="11020" max="11020" width="8.75" style="29" customWidth="1"/>
    <col min="11021" max="11253" width="9" style="29"/>
    <col min="11254" max="11254" width="3.625" style="29" customWidth="1"/>
    <col min="11255" max="11255" width="4" style="29" customWidth="1"/>
    <col min="11256" max="11258" width="2.625" style="29" customWidth="1"/>
    <col min="11259" max="11259" width="3.5" style="29" customWidth="1"/>
    <col min="11260" max="11261" width="5.625" style="29" customWidth="1"/>
    <col min="11262" max="11263" width="4.875" style="29" customWidth="1"/>
    <col min="11264" max="11264" width="5.625" style="29" customWidth="1"/>
    <col min="11265" max="11265" width="6.625" style="29" customWidth="1"/>
    <col min="11266" max="11266" width="4.375" style="29" customWidth="1"/>
    <col min="11267" max="11267" width="4.125" style="29" customWidth="1"/>
    <col min="11268" max="11268" width="3.625" style="29" customWidth="1"/>
    <col min="11269" max="11269" width="4.125" style="29" customWidth="1"/>
    <col min="11270" max="11270" width="5.625" style="29" customWidth="1"/>
    <col min="11271" max="11273" width="3" style="29" customWidth="1"/>
    <col min="11274" max="11275" width="2.625" style="29" customWidth="1"/>
    <col min="11276" max="11276" width="8.75" style="29" customWidth="1"/>
    <col min="11277" max="11509" width="9" style="29"/>
    <col min="11510" max="11510" width="3.625" style="29" customWidth="1"/>
    <col min="11511" max="11511" width="4" style="29" customWidth="1"/>
    <col min="11512" max="11514" width="2.625" style="29" customWidth="1"/>
    <col min="11515" max="11515" width="3.5" style="29" customWidth="1"/>
    <col min="11516" max="11517" width="5.625" style="29" customWidth="1"/>
    <col min="11518" max="11519" width="4.875" style="29" customWidth="1"/>
    <col min="11520" max="11520" width="5.625" style="29" customWidth="1"/>
    <col min="11521" max="11521" width="6.625" style="29" customWidth="1"/>
    <col min="11522" max="11522" width="4.375" style="29" customWidth="1"/>
    <col min="11523" max="11523" width="4.125" style="29" customWidth="1"/>
    <col min="11524" max="11524" width="3.625" style="29" customWidth="1"/>
    <col min="11525" max="11525" width="4.125" style="29" customWidth="1"/>
    <col min="11526" max="11526" width="5.625" style="29" customWidth="1"/>
    <col min="11527" max="11529" width="3" style="29" customWidth="1"/>
    <col min="11530" max="11531" width="2.625" style="29" customWidth="1"/>
    <col min="11532" max="11532" width="8.75" style="29" customWidth="1"/>
    <col min="11533" max="11765" width="9" style="29"/>
    <col min="11766" max="11766" width="3.625" style="29" customWidth="1"/>
    <col min="11767" max="11767" width="4" style="29" customWidth="1"/>
    <col min="11768" max="11770" width="2.625" style="29" customWidth="1"/>
    <col min="11771" max="11771" width="3.5" style="29" customWidth="1"/>
    <col min="11772" max="11773" width="5.625" style="29" customWidth="1"/>
    <col min="11774" max="11775" width="4.875" style="29" customWidth="1"/>
    <col min="11776" max="11776" width="5.625" style="29" customWidth="1"/>
    <col min="11777" max="11777" width="6.625" style="29" customWidth="1"/>
    <col min="11778" max="11778" width="4.375" style="29" customWidth="1"/>
    <col min="11779" max="11779" width="4.125" style="29" customWidth="1"/>
    <col min="11780" max="11780" width="3.625" style="29" customWidth="1"/>
    <col min="11781" max="11781" width="4.125" style="29" customWidth="1"/>
    <col min="11782" max="11782" width="5.625" style="29" customWidth="1"/>
    <col min="11783" max="11785" width="3" style="29" customWidth="1"/>
    <col min="11786" max="11787" width="2.625" style="29" customWidth="1"/>
    <col min="11788" max="11788" width="8.75" style="29" customWidth="1"/>
    <col min="11789" max="12021" width="9" style="29"/>
    <col min="12022" max="12022" width="3.625" style="29" customWidth="1"/>
    <col min="12023" max="12023" width="4" style="29" customWidth="1"/>
    <col min="12024" max="12026" width="2.625" style="29" customWidth="1"/>
    <col min="12027" max="12027" width="3.5" style="29" customWidth="1"/>
    <col min="12028" max="12029" width="5.625" style="29" customWidth="1"/>
    <col min="12030" max="12031" width="4.875" style="29" customWidth="1"/>
    <col min="12032" max="12032" width="5.625" style="29" customWidth="1"/>
    <col min="12033" max="12033" width="6.625" style="29" customWidth="1"/>
    <col min="12034" max="12034" width="4.375" style="29" customWidth="1"/>
    <col min="12035" max="12035" width="4.125" style="29" customWidth="1"/>
    <col min="12036" max="12036" width="3.625" style="29" customWidth="1"/>
    <col min="12037" max="12037" width="4.125" style="29" customWidth="1"/>
    <col min="12038" max="12038" width="5.625" style="29" customWidth="1"/>
    <col min="12039" max="12041" width="3" style="29" customWidth="1"/>
    <col min="12042" max="12043" width="2.625" style="29" customWidth="1"/>
    <col min="12044" max="12044" width="8.75" style="29" customWidth="1"/>
    <col min="12045" max="12277" width="9" style="29"/>
    <col min="12278" max="12278" width="3.625" style="29" customWidth="1"/>
    <col min="12279" max="12279" width="4" style="29" customWidth="1"/>
    <col min="12280" max="12282" width="2.625" style="29" customWidth="1"/>
    <col min="12283" max="12283" width="3.5" style="29" customWidth="1"/>
    <col min="12284" max="12285" width="5.625" style="29" customWidth="1"/>
    <col min="12286" max="12287" width="4.875" style="29" customWidth="1"/>
    <col min="12288" max="12288" width="5.625" style="29" customWidth="1"/>
    <col min="12289" max="12289" width="6.625" style="29" customWidth="1"/>
    <col min="12290" max="12290" width="4.375" style="29" customWidth="1"/>
    <col min="12291" max="12291" width="4.125" style="29" customWidth="1"/>
    <col min="12292" max="12292" width="3.625" style="29" customWidth="1"/>
    <col min="12293" max="12293" width="4.125" style="29" customWidth="1"/>
    <col min="12294" max="12294" width="5.625" style="29" customWidth="1"/>
    <col min="12295" max="12297" width="3" style="29" customWidth="1"/>
    <col min="12298" max="12299" width="2.625" style="29" customWidth="1"/>
    <col min="12300" max="12300" width="8.75" style="29" customWidth="1"/>
    <col min="12301" max="12533" width="9" style="29"/>
    <col min="12534" max="12534" width="3.625" style="29" customWidth="1"/>
    <col min="12535" max="12535" width="4" style="29" customWidth="1"/>
    <col min="12536" max="12538" width="2.625" style="29" customWidth="1"/>
    <col min="12539" max="12539" width="3.5" style="29" customWidth="1"/>
    <col min="12540" max="12541" width="5.625" style="29" customWidth="1"/>
    <col min="12542" max="12543" width="4.875" style="29" customWidth="1"/>
    <col min="12544" max="12544" width="5.625" style="29" customWidth="1"/>
    <col min="12545" max="12545" width="6.625" style="29" customWidth="1"/>
    <col min="12546" max="12546" width="4.375" style="29" customWidth="1"/>
    <col min="12547" max="12547" width="4.125" style="29" customWidth="1"/>
    <col min="12548" max="12548" width="3.625" style="29" customWidth="1"/>
    <col min="12549" max="12549" width="4.125" style="29" customWidth="1"/>
    <col min="12550" max="12550" width="5.625" style="29" customWidth="1"/>
    <col min="12551" max="12553" width="3" style="29" customWidth="1"/>
    <col min="12554" max="12555" width="2.625" style="29" customWidth="1"/>
    <col min="12556" max="12556" width="8.75" style="29" customWidth="1"/>
    <col min="12557" max="12789" width="9" style="29"/>
    <col min="12790" max="12790" width="3.625" style="29" customWidth="1"/>
    <col min="12791" max="12791" width="4" style="29" customWidth="1"/>
    <col min="12792" max="12794" width="2.625" style="29" customWidth="1"/>
    <col min="12795" max="12795" width="3.5" style="29" customWidth="1"/>
    <col min="12796" max="12797" width="5.625" style="29" customWidth="1"/>
    <col min="12798" max="12799" width="4.875" style="29" customWidth="1"/>
    <col min="12800" max="12800" width="5.625" style="29" customWidth="1"/>
    <col min="12801" max="12801" width="6.625" style="29" customWidth="1"/>
    <col min="12802" max="12802" width="4.375" style="29" customWidth="1"/>
    <col min="12803" max="12803" width="4.125" style="29" customWidth="1"/>
    <col min="12804" max="12804" width="3.625" style="29" customWidth="1"/>
    <col min="12805" max="12805" width="4.125" style="29" customWidth="1"/>
    <col min="12806" max="12806" width="5.625" style="29" customWidth="1"/>
    <col min="12807" max="12809" width="3" style="29" customWidth="1"/>
    <col min="12810" max="12811" width="2.625" style="29" customWidth="1"/>
    <col min="12812" max="12812" width="8.75" style="29" customWidth="1"/>
    <col min="12813" max="13045" width="9" style="29"/>
    <col min="13046" max="13046" width="3.625" style="29" customWidth="1"/>
    <col min="13047" max="13047" width="4" style="29" customWidth="1"/>
    <col min="13048" max="13050" width="2.625" style="29" customWidth="1"/>
    <col min="13051" max="13051" width="3.5" style="29" customWidth="1"/>
    <col min="13052" max="13053" width="5.625" style="29" customWidth="1"/>
    <col min="13054" max="13055" width="4.875" style="29" customWidth="1"/>
    <col min="13056" max="13056" width="5.625" style="29" customWidth="1"/>
    <col min="13057" max="13057" width="6.625" style="29" customWidth="1"/>
    <col min="13058" max="13058" width="4.375" style="29" customWidth="1"/>
    <col min="13059" max="13059" width="4.125" style="29" customWidth="1"/>
    <col min="13060" max="13060" width="3.625" style="29" customWidth="1"/>
    <col min="13061" max="13061" width="4.125" style="29" customWidth="1"/>
    <col min="13062" max="13062" width="5.625" style="29" customWidth="1"/>
    <col min="13063" max="13065" width="3" style="29" customWidth="1"/>
    <col min="13066" max="13067" width="2.625" style="29" customWidth="1"/>
    <col min="13068" max="13068" width="8.75" style="29" customWidth="1"/>
    <col min="13069" max="13301" width="9" style="29"/>
    <col min="13302" max="13302" width="3.625" style="29" customWidth="1"/>
    <col min="13303" max="13303" width="4" style="29" customWidth="1"/>
    <col min="13304" max="13306" width="2.625" style="29" customWidth="1"/>
    <col min="13307" max="13307" width="3.5" style="29" customWidth="1"/>
    <col min="13308" max="13309" width="5.625" style="29" customWidth="1"/>
    <col min="13310" max="13311" width="4.875" style="29" customWidth="1"/>
    <col min="13312" max="13312" width="5.625" style="29" customWidth="1"/>
    <col min="13313" max="13313" width="6.625" style="29" customWidth="1"/>
    <col min="13314" max="13314" width="4.375" style="29" customWidth="1"/>
    <col min="13315" max="13315" width="4.125" style="29" customWidth="1"/>
    <col min="13316" max="13316" width="3.625" style="29" customWidth="1"/>
    <col min="13317" max="13317" width="4.125" style="29" customWidth="1"/>
    <col min="13318" max="13318" width="5.625" style="29" customWidth="1"/>
    <col min="13319" max="13321" width="3" style="29" customWidth="1"/>
    <col min="13322" max="13323" width="2.625" style="29" customWidth="1"/>
    <col min="13324" max="13324" width="8.75" style="29" customWidth="1"/>
    <col min="13325" max="13557" width="9" style="29"/>
    <col min="13558" max="13558" width="3.625" style="29" customWidth="1"/>
    <col min="13559" max="13559" width="4" style="29" customWidth="1"/>
    <col min="13560" max="13562" width="2.625" style="29" customWidth="1"/>
    <col min="13563" max="13563" width="3.5" style="29" customWidth="1"/>
    <col min="13564" max="13565" width="5.625" style="29" customWidth="1"/>
    <col min="13566" max="13567" width="4.875" style="29" customWidth="1"/>
    <col min="13568" max="13568" width="5.625" style="29" customWidth="1"/>
    <col min="13569" max="13569" width="6.625" style="29" customWidth="1"/>
    <col min="13570" max="13570" width="4.375" style="29" customWidth="1"/>
    <col min="13571" max="13571" width="4.125" style="29" customWidth="1"/>
    <col min="13572" max="13572" width="3.625" style="29" customWidth="1"/>
    <col min="13573" max="13573" width="4.125" style="29" customWidth="1"/>
    <col min="13574" max="13574" width="5.625" style="29" customWidth="1"/>
    <col min="13575" max="13577" width="3" style="29" customWidth="1"/>
    <col min="13578" max="13579" width="2.625" style="29" customWidth="1"/>
    <col min="13580" max="13580" width="8.75" style="29" customWidth="1"/>
    <col min="13581" max="13813" width="9" style="29"/>
    <col min="13814" max="13814" width="3.625" style="29" customWidth="1"/>
    <col min="13815" max="13815" width="4" style="29" customWidth="1"/>
    <col min="13816" max="13818" width="2.625" style="29" customWidth="1"/>
    <col min="13819" max="13819" width="3.5" style="29" customWidth="1"/>
    <col min="13820" max="13821" width="5.625" style="29" customWidth="1"/>
    <col min="13822" max="13823" width="4.875" style="29" customWidth="1"/>
    <col min="13824" max="13824" width="5.625" style="29" customWidth="1"/>
    <col min="13825" max="13825" width="6.625" style="29" customWidth="1"/>
    <col min="13826" max="13826" width="4.375" style="29" customWidth="1"/>
    <col min="13827" max="13827" width="4.125" style="29" customWidth="1"/>
    <col min="13828" max="13828" width="3.625" style="29" customWidth="1"/>
    <col min="13829" max="13829" width="4.125" style="29" customWidth="1"/>
    <col min="13830" max="13830" width="5.625" style="29" customWidth="1"/>
    <col min="13831" max="13833" width="3" style="29" customWidth="1"/>
    <col min="13834" max="13835" width="2.625" style="29" customWidth="1"/>
    <col min="13836" max="13836" width="8.75" style="29" customWidth="1"/>
    <col min="13837" max="14069" width="9" style="29"/>
    <col min="14070" max="14070" width="3.625" style="29" customWidth="1"/>
    <col min="14071" max="14071" width="4" style="29" customWidth="1"/>
    <col min="14072" max="14074" width="2.625" style="29" customWidth="1"/>
    <col min="14075" max="14075" width="3.5" style="29" customWidth="1"/>
    <col min="14076" max="14077" width="5.625" style="29" customWidth="1"/>
    <col min="14078" max="14079" width="4.875" style="29" customWidth="1"/>
    <col min="14080" max="14080" width="5.625" style="29" customWidth="1"/>
    <col min="14081" max="14081" width="6.625" style="29" customWidth="1"/>
    <col min="14082" max="14082" width="4.375" style="29" customWidth="1"/>
    <col min="14083" max="14083" width="4.125" style="29" customWidth="1"/>
    <col min="14084" max="14084" width="3.625" style="29" customWidth="1"/>
    <col min="14085" max="14085" width="4.125" style="29" customWidth="1"/>
    <col min="14086" max="14086" width="5.625" style="29" customWidth="1"/>
    <col min="14087" max="14089" width="3" style="29" customWidth="1"/>
    <col min="14090" max="14091" width="2.625" style="29" customWidth="1"/>
    <col min="14092" max="14092" width="8.75" style="29" customWidth="1"/>
    <col min="14093" max="14325" width="9" style="29"/>
    <col min="14326" max="14326" width="3.625" style="29" customWidth="1"/>
    <col min="14327" max="14327" width="4" style="29" customWidth="1"/>
    <col min="14328" max="14330" width="2.625" style="29" customWidth="1"/>
    <col min="14331" max="14331" width="3.5" style="29" customWidth="1"/>
    <col min="14332" max="14333" width="5.625" style="29" customWidth="1"/>
    <col min="14334" max="14335" width="4.875" style="29" customWidth="1"/>
    <col min="14336" max="14336" width="5.625" style="29" customWidth="1"/>
    <col min="14337" max="14337" width="6.625" style="29" customWidth="1"/>
    <col min="14338" max="14338" width="4.375" style="29" customWidth="1"/>
    <col min="14339" max="14339" width="4.125" style="29" customWidth="1"/>
    <col min="14340" max="14340" width="3.625" style="29" customWidth="1"/>
    <col min="14341" max="14341" width="4.125" style="29" customWidth="1"/>
    <col min="14342" max="14342" width="5.625" style="29" customWidth="1"/>
    <col min="14343" max="14345" width="3" style="29" customWidth="1"/>
    <col min="14346" max="14347" width="2.625" style="29" customWidth="1"/>
    <col min="14348" max="14348" width="8.75" style="29" customWidth="1"/>
    <col min="14349" max="14581" width="9" style="29"/>
    <col min="14582" max="14582" width="3.625" style="29" customWidth="1"/>
    <col min="14583" max="14583" width="4" style="29" customWidth="1"/>
    <col min="14584" max="14586" width="2.625" style="29" customWidth="1"/>
    <col min="14587" max="14587" width="3.5" style="29" customWidth="1"/>
    <col min="14588" max="14589" width="5.625" style="29" customWidth="1"/>
    <col min="14590" max="14591" width="4.875" style="29" customWidth="1"/>
    <col min="14592" max="14592" width="5.625" style="29" customWidth="1"/>
    <col min="14593" max="14593" width="6.625" style="29" customWidth="1"/>
    <col min="14594" max="14594" width="4.375" style="29" customWidth="1"/>
    <col min="14595" max="14595" width="4.125" style="29" customWidth="1"/>
    <col min="14596" max="14596" width="3.625" style="29" customWidth="1"/>
    <col min="14597" max="14597" width="4.125" style="29" customWidth="1"/>
    <col min="14598" max="14598" width="5.625" style="29" customWidth="1"/>
    <col min="14599" max="14601" width="3" style="29" customWidth="1"/>
    <col min="14602" max="14603" width="2.625" style="29" customWidth="1"/>
    <col min="14604" max="14604" width="8.75" style="29" customWidth="1"/>
    <col min="14605" max="14837" width="9" style="29"/>
    <col min="14838" max="14838" width="3.625" style="29" customWidth="1"/>
    <col min="14839" max="14839" width="4" style="29" customWidth="1"/>
    <col min="14840" max="14842" width="2.625" style="29" customWidth="1"/>
    <col min="14843" max="14843" width="3.5" style="29" customWidth="1"/>
    <col min="14844" max="14845" width="5.625" style="29" customWidth="1"/>
    <col min="14846" max="14847" width="4.875" style="29" customWidth="1"/>
    <col min="14848" max="14848" width="5.625" style="29" customWidth="1"/>
    <col min="14849" max="14849" width="6.625" style="29" customWidth="1"/>
    <col min="14850" max="14850" width="4.375" style="29" customWidth="1"/>
    <col min="14851" max="14851" width="4.125" style="29" customWidth="1"/>
    <col min="14852" max="14852" width="3.625" style="29" customWidth="1"/>
    <col min="14853" max="14853" width="4.125" style="29" customWidth="1"/>
    <col min="14854" max="14854" width="5.625" style="29" customWidth="1"/>
    <col min="14855" max="14857" width="3" style="29" customWidth="1"/>
    <col min="14858" max="14859" width="2.625" style="29" customWidth="1"/>
    <col min="14860" max="14860" width="8.75" style="29" customWidth="1"/>
    <col min="14861" max="15093" width="9" style="29"/>
    <col min="15094" max="15094" width="3.625" style="29" customWidth="1"/>
    <col min="15095" max="15095" width="4" style="29" customWidth="1"/>
    <col min="15096" max="15098" width="2.625" style="29" customWidth="1"/>
    <col min="15099" max="15099" width="3.5" style="29" customWidth="1"/>
    <col min="15100" max="15101" width="5.625" style="29" customWidth="1"/>
    <col min="15102" max="15103" width="4.875" style="29" customWidth="1"/>
    <col min="15104" max="15104" width="5.625" style="29" customWidth="1"/>
    <col min="15105" max="15105" width="6.625" style="29" customWidth="1"/>
    <col min="15106" max="15106" width="4.375" style="29" customWidth="1"/>
    <col min="15107" max="15107" width="4.125" style="29" customWidth="1"/>
    <col min="15108" max="15108" width="3.625" style="29" customWidth="1"/>
    <col min="15109" max="15109" width="4.125" style="29" customWidth="1"/>
    <col min="15110" max="15110" width="5.625" style="29" customWidth="1"/>
    <col min="15111" max="15113" width="3" style="29" customWidth="1"/>
    <col min="15114" max="15115" width="2.625" style="29" customWidth="1"/>
    <col min="15116" max="15116" width="8.75" style="29" customWidth="1"/>
    <col min="15117" max="15349" width="9" style="29"/>
    <col min="15350" max="15350" width="3.625" style="29" customWidth="1"/>
    <col min="15351" max="15351" width="4" style="29" customWidth="1"/>
    <col min="15352" max="15354" width="2.625" style="29" customWidth="1"/>
    <col min="15355" max="15355" width="3.5" style="29" customWidth="1"/>
    <col min="15356" max="15357" width="5.625" style="29" customWidth="1"/>
    <col min="15358" max="15359" width="4.875" style="29" customWidth="1"/>
    <col min="15360" max="15360" width="5.625" style="29" customWidth="1"/>
    <col min="15361" max="15361" width="6.625" style="29" customWidth="1"/>
    <col min="15362" max="15362" width="4.375" style="29" customWidth="1"/>
    <col min="15363" max="15363" width="4.125" style="29" customWidth="1"/>
    <col min="15364" max="15364" width="3.625" style="29" customWidth="1"/>
    <col min="15365" max="15365" width="4.125" style="29" customWidth="1"/>
    <col min="15366" max="15366" width="5.625" style="29" customWidth="1"/>
    <col min="15367" max="15369" width="3" style="29" customWidth="1"/>
    <col min="15370" max="15371" width="2.625" style="29" customWidth="1"/>
    <col min="15372" max="15372" width="8.75" style="29" customWidth="1"/>
    <col min="15373" max="15605" width="9" style="29"/>
    <col min="15606" max="15606" width="3.625" style="29" customWidth="1"/>
    <col min="15607" max="15607" width="4" style="29" customWidth="1"/>
    <col min="15608" max="15610" width="2.625" style="29" customWidth="1"/>
    <col min="15611" max="15611" width="3.5" style="29" customWidth="1"/>
    <col min="15612" max="15613" width="5.625" style="29" customWidth="1"/>
    <col min="15614" max="15615" width="4.875" style="29" customWidth="1"/>
    <col min="15616" max="15616" width="5.625" style="29" customWidth="1"/>
    <col min="15617" max="15617" width="6.625" style="29" customWidth="1"/>
    <col min="15618" max="15618" width="4.375" style="29" customWidth="1"/>
    <col min="15619" max="15619" width="4.125" style="29" customWidth="1"/>
    <col min="15620" max="15620" width="3.625" style="29" customWidth="1"/>
    <col min="15621" max="15621" width="4.125" style="29" customWidth="1"/>
    <col min="15622" max="15622" width="5.625" style="29" customWidth="1"/>
    <col min="15623" max="15625" width="3" style="29" customWidth="1"/>
    <col min="15626" max="15627" width="2.625" style="29" customWidth="1"/>
    <col min="15628" max="15628" width="8.75" style="29" customWidth="1"/>
    <col min="15629" max="15861" width="9" style="29"/>
    <col min="15862" max="15862" width="3.625" style="29" customWidth="1"/>
    <col min="15863" max="15863" width="4" style="29" customWidth="1"/>
    <col min="15864" max="15866" width="2.625" style="29" customWidth="1"/>
    <col min="15867" max="15867" width="3.5" style="29" customWidth="1"/>
    <col min="15868" max="15869" width="5.625" style="29" customWidth="1"/>
    <col min="15870" max="15871" width="4.875" style="29" customWidth="1"/>
    <col min="15872" max="15872" width="5.625" style="29" customWidth="1"/>
    <col min="15873" max="15873" width="6.625" style="29" customWidth="1"/>
    <col min="15874" max="15874" width="4.375" style="29" customWidth="1"/>
    <col min="15875" max="15875" width="4.125" style="29" customWidth="1"/>
    <col min="15876" max="15876" width="3.625" style="29" customWidth="1"/>
    <col min="15877" max="15877" width="4.125" style="29" customWidth="1"/>
    <col min="15878" max="15878" width="5.625" style="29" customWidth="1"/>
    <col min="15879" max="15881" width="3" style="29" customWidth="1"/>
    <col min="15882" max="15883" width="2.625" style="29" customWidth="1"/>
    <col min="15884" max="15884" width="8.75" style="29" customWidth="1"/>
    <col min="15885" max="16117" width="9" style="29"/>
    <col min="16118" max="16118" width="3.625" style="29" customWidth="1"/>
    <col min="16119" max="16119" width="4" style="29" customWidth="1"/>
    <col min="16120" max="16122" width="2.625" style="29" customWidth="1"/>
    <col min="16123" max="16123" width="3.5" style="29" customWidth="1"/>
    <col min="16124" max="16125" width="5.625" style="29" customWidth="1"/>
    <col min="16126" max="16127" width="4.875" style="29" customWidth="1"/>
    <col min="16128" max="16128" width="5.625" style="29" customWidth="1"/>
    <col min="16129" max="16129" width="6.625" style="29" customWidth="1"/>
    <col min="16130" max="16130" width="4.375" style="29" customWidth="1"/>
    <col min="16131" max="16131" width="4.125" style="29" customWidth="1"/>
    <col min="16132" max="16132" width="3.625" style="29" customWidth="1"/>
    <col min="16133" max="16133" width="4.125" style="29" customWidth="1"/>
    <col min="16134" max="16134" width="5.625" style="29" customWidth="1"/>
    <col min="16135" max="16137" width="3" style="29" customWidth="1"/>
    <col min="16138" max="16139" width="2.625" style="29" customWidth="1"/>
    <col min="16140" max="16140" width="8.75" style="29" customWidth="1"/>
    <col min="16141" max="16384" width="9" style="29"/>
  </cols>
  <sheetData>
    <row r="1" spans="1:38" ht="14.25">
      <c r="A1" s="912" t="s">
        <v>146</v>
      </c>
      <c r="B1" s="912"/>
      <c r="C1" s="912"/>
      <c r="D1" s="912"/>
      <c r="E1" s="912"/>
      <c r="F1" s="912"/>
      <c r="G1" s="912"/>
      <c r="H1" s="912"/>
      <c r="I1" s="912"/>
      <c r="J1" s="912"/>
      <c r="K1" s="912"/>
      <c r="L1" s="912"/>
      <c r="M1" s="912"/>
      <c r="N1" s="912"/>
      <c r="O1" s="912"/>
      <c r="P1" s="1816" t="s">
        <v>575</v>
      </c>
      <c r="Q1" s="1816"/>
      <c r="R1" s="1817">
        <f>お申込・受付票!U4</f>
        <v>0</v>
      </c>
      <c r="S1" s="1817"/>
      <c r="T1" s="1817"/>
      <c r="U1" s="1817"/>
      <c r="V1" s="1817"/>
      <c r="W1" s="1817"/>
    </row>
    <row r="2" spans="1:38" ht="8.25" customHeight="1" thickBot="1">
      <c r="A2" s="912"/>
      <c r="B2" s="912"/>
      <c r="C2" s="912"/>
      <c r="D2" s="912"/>
      <c r="E2" s="912"/>
      <c r="F2" s="912"/>
      <c r="G2" s="912"/>
      <c r="H2" s="912"/>
      <c r="I2" s="912"/>
      <c r="J2" s="912"/>
      <c r="K2" s="912"/>
      <c r="L2" s="912"/>
      <c r="M2" s="912"/>
      <c r="N2" s="912"/>
      <c r="O2" s="912"/>
      <c r="AL2" s="63"/>
    </row>
    <row r="3" spans="1:38" ht="15" thickTop="1" thickBot="1">
      <c r="A3" s="913" t="s">
        <v>147</v>
      </c>
      <c r="B3" s="913"/>
      <c r="C3" s="913"/>
      <c r="D3" s="913"/>
      <c r="E3" s="913"/>
      <c r="F3" s="913"/>
      <c r="G3" s="913"/>
      <c r="H3" s="913"/>
      <c r="I3" s="913"/>
      <c r="J3" s="913"/>
      <c r="K3" s="913"/>
      <c r="L3" s="913"/>
      <c r="M3" s="913"/>
      <c r="N3" s="913"/>
      <c r="O3" s="914"/>
      <c r="P3" s="915" t="s">
        <v>148</v>
      </c>
      <c r="Q3" s="916"/>
      <c r="R3" s="917">
        <f>ヒアリングシート!C34</f>
        <v>44815</v>
      </c>
      <c r="S3" s="917"/>
      <c r="T3" s="917"/>
      <c r="U3" s="917"/>
      <c r="V3" s="917"/>
      <c r="W3" s="918"/>
      <c r="Z3" s="7"/>
      <c r="AA3" s="7"/>
      <c r="AB3" s="7"/>
      <c r="AC3" s="43"/>
      <c r="AD3" s="44"/>
      <c r="AE3" s="17"/>
      <c r="AF3" s="17"/>
      <c r="AG3" s="17"/>
      <c r="AH3" s="17"/>
      <c r="AI3" s="17"/>
      <c r="AJ3" s="17"/>
      <c r="AK3" s="17"/>
      <c r="AL3" s="17"/>
    </row>
    <row r="4" spans="1:38" customFormat="1" ht="14.25" thickTop="1">
      <c r="A4" s="919" t="s">
        <v>149</v>
      </c>
      <c r="B4" s="920"/>
      <c r="C4" s="925" t="s">
        <v>150</v>
      </c>
      <c r="D4" s="920"/>
      <c r="E4" s="926"/>
      <c r="F4" s="927" t="str">
        <f>IF(お申込・受付票!B4=1,料金計算表!C3,IF(お申込・受付票!B4=2,お申込・受付票!B8))</f>
        <v>ひばり旅行センター</v>
      </c>
      <c r="G4" s="928"/>
      <c r="H4" s="928"/>
      <c r="I4" s="928"/>
      <c r="J4" s="928"/>
      <c r="K4" s="928"/>
      <c r="L4" s="928"/>
      <c r="M4" s="928"/>
      <c r="N4" s="928"/>
      <c r="O4" s="929" t="s">
        <v>18</v>
      </c>
      <c r="P4" s="931" t="s">
        <v>151</v>
      </c>
      <c r="Q4" s="932"/>
      <c r="R4" s="933" t="str">
        <f>IF(お申込・受付票!B4=1,料金計算表!C5,IF(お申込・受付票!B4=2,お申込・受付票!B14))</f>
        <v>0749-62-7111</v>
      </c>
      <c r="S4" s="933"/>
      <c r="T4" s="933"/>
      <c r="U4" s="933"/>
      <c r="V4" s="933"/>
      <c r="W4" s="934"/>
      <c r="Z4" s="7"/>
      <c r="AA4" s="7"/>
      <c r="AB4" s="7"/>
      <c r="AC4" s="6"/>
      <c r="AD4" s="44"/>
      <c r="AE4" s="17"/>
      <c r="AF4" s="17"/>
      <c r="AG4" s="17"/>
      <c r="AH4" s="17"/>
      <c r="AI4" s="17"/>
      <c r="AJ4" s="17"/>
      <c r="AK4" s="17"/>
      <c r="AL4" s="17"/>
    </row>
    <row r="5" spans="1:38" customFormat="1">
      <c r="A5" s="921"/>
      <c r="B5" s="922"/>
      <c r="C5" s="949" t="s">
        <v>152</v>
      </c>
      <c r="D5" s="950"/>
      <c r="E5" s="951"/>
      <c r="F5" s="952" t="s">
        <v>410</v>
      </c>
      <c r="G5" s="953"/>
      <c r="H5" s="953"/>
      <c r="I5" s="954" t="str">
        <f>IF(お申込・受付票!B4=1,料金計算表!C6,IF(お申込・受付票!B4=2,お申込・受付票!B11))</f>
        <v>山崎</v>
      </c>
      <c r="J5" s="954"/>
      <c r="K5" s="954"/>
      <c r="L5" s="955">
        <f>料金計算表!E6</f>
        <v>0</v>
      </c>
      <c r="M5" s="955"/>
      <c r="N5" s="955"/>
      <c r="O5" s="930"/>
      <c r="P5" s="931" t="s">
        <v>153</v>
      </c>
      <c r="Q5" s="932"/>
      <c r="R5" s="933" t="str">
        <f>IF(お申込・受付票!B4=1,料金計算表!E5,IF(お申込・受付票!B4=2,お申込・受付票!B16))</f>
        <v>0749-62-3113</v>
      </c>
      <c r="S5" s="933"/>
      <c r="T5" s="933"/>
      <c r="U5" s="933"/>
      <c r="V5" s="933"/>
      <c r="W5" s="934"/>
      <c r="Z5" s="7"/>
      <c r="AA5" s="7"/>
      <c r="AB5" s="7"/>
      <c r="AC5" s="6"/>
      <c r="AD5" s="44"/>
      <c r="AE5" s="17"/>
      <c r="AF5" s="17"/>
      <c r="AG5" s="17"/>
      <c r="AH5" s="17"/>
      <c r="AI5" s="17"/>
      <c r="AJ5" s="17"/>
      <c r="AK5" s="17"/>
      <c r="AL5" s="17"/>
    </row>
    <row r="6" spans="1:38" customFormat="1">
      <c r="A6" s="921"/>
      <c r="B6" s="922"/>
      <c r="C6" s="935" t="s">
        <v>154</v>
      </c>
      <c r="D6" s="922"/>
      <c r="E6" s="936"/>
      <c r="F6" s="939" t="str">
        <f>IF(お申込・受付票!B4=1,料金計算表!D4,IF(お申込・受付票!B4=2,お申込・受付票!B19))</f>
        <v>滋賀県長浜市森町426-1</v>
      </c>
      <c r="G6" s="939"/>
      <c r="H6" s="939"/>
      <c r="I6" s="939"/>
      <c r="J6" s="939"/>
      <c r="K6" s="939"/>
      <c r="L6" s="939"/>
      <c r="M6" s="939"/>
      <c r="N6" s="939"/>
      <c r="O6" s="939"/>
      <c r="P6" s="941" t="s">
        <v>381</v>
      </c>
      <c r="Q6" s="942"/>
      <c r="R6" s="943"/>
      <c r="S6" s="943"/>
      <c r="T6" s="943"/>
      <c r="U6" s="943"/>
      <c r="V6" s="943"/>
      <c r="W6" s="944"/>
      <c r="Z6" s="7"/>
      <c r="AA6" s="7"/>
      <c r="AB6" s="7"/>
      <c r="AC6" s="43"/>
      <c r="AD6" s="44"/>
      <c r="AE6" s="17"/>
      <c r="AF6" s="17"/>
      <c r="AG6" s="17"/>
      <c r="AH6" s="17"/>
      <c r="AI6" s="17"/>
      <c r="AJ6" s="17"/>
      <c r="AK6" s="17"/>
      <c r="AL6" s="17"/>
    </row>
    <row r="7" spans="1:38" customFormat="1" ht="14.25" thickBot="1">
      <c r="A7" s="923"/>
      <c r="B7" s="924"/>
      <c r="C7" s="937"/>
      <c r="D7" s="924"/>
      <c r="E7" s="938"/>
      <c r="F7" s="940"/>
      <c r="G7" s="940"/>
      <c r="H7" s="940"/>
      <c r="I7" s="940"/>
      <c r="J7" s="940"/>
      <c r="K7" s="940"/>
      <c r="L7" s="940"/>
      <c r="M7" s="940"/>
      <c r="N7" s="940"/>
      <c r="O7" s="940"/>
      <c r="P7" s="945" t="s">
        <v>376</v>
      </c>
      <c r="Q7" s="946"/>
      <c r="R7" s="947">
        <f>料金計算表!G5</f>
        <v>0</v>
      </c>
      <c r="S7" s="947"/>
      <c r="T7" s="947"/>
      <c r="U7" s="947"/>
      <c r="V7" s="947"/>
      <c r="W7" s="948"/>
      <c r="Z7" s="7"/>
      <c r="AA7" s="7"/>
      <c r="AB7" s="7"/>
      <c r="AC7" s="43"/>
      <c r="AD7" s="44"/>
      <c r="AE7" s="17"/>
      <c r="AF7" s="17"/>
      <c r="AG7" s="17"/>
      <c r="AH7" s="17"/>
      <c r="AI7" s="17"/>
      <c r="AJ7" s="17"/>
      <c r="AK7" s="17"/>
      <c r="AL7" s="17"/>
    </row>
    <row r="8" spans="1:38" customFormat="1" ht="13.5" customHeight="1">
      <c r="A8" s="1016" t="s">
        <v>282</v>
      </c>
      <c r="B8" s="965"/>
      <c r="C8" s="963" t="s">
        <v>150</v>
      </c>
      <c r="D8" s="964"/>
      <c r="E8" s="965"/>
      <c r="F8" s="966" t="s">
        <v>270</v>
      </c>
      <c r="G8" s="967"/>
      <c r="H8" s="970">
        <f>ヒアリングシート!C5</f>
        <v>0</v>
      </c>
      <c r="I8" s="970"/>
      <c r="J8" s="970"/>
      <c r="K8" s="970"/>
      <c r="L8" s="970"/>
      <c r="M8" s="970"/>
      <c r="N8" s="970"/>
      <c r="O8" s="1754" t="s">
        <v>18</v>
      </c>
      <c r="P8" s="974" t="s">
        <v>155</v>
      </c>
      <c r="Q8" s="975"/>
      <c r="R8" s="974">
        <f>IF(お申込・受付票!B4=1,お申込・受付票!B14,"")</f>
        <v>0</v>
      </c>
      <c r="S8" s="1019"/>
      <c r="T8" s="1019"/>
      <c r="U8" s="1019"/>
      <c r="V8" s="1019"/>
      <c r="W8" s="1020"/>
      <c r="Z8" s="7"/>
      <c r="AA8" s="7"/>
      <c r="AB8" s="7"/>
      <c r="AC8" s="43"/>
      <c r="AD8" s="44"/>
      <c r="AE8" s="17"/>
      <c r="AF8" s="17"/>
      <c r="AG8" s="17"/>
      <c r="AH8" s="17"/>
      <c r="AI8" s="17"/>
      <c r="AJ8" s="17"/>
      <c r="AK8" s="17"/>
      <c r="AL8" s="17"/>
    </row>
    <row r="9" spans="1:38" customFormat="1" ht="13.5" customHeight="1">
      <c r="A9" s="921"/>
      <c r="B9" s="936"/>
      <c r="C9" s="1021" t="s">
        <v>152</v>
      </c>
      <c r="D9" s="1022"/>
      <c r="E9" s="1023"/>
      <c r="F9" s="968"/>
      <c r="G9" s="969"/>
      <c r="H9" s="971"/>
      <c r="I9" s="1768"/>
      <c r="J9" s="1768"/>
      <c r="K9" s="1768"/>
      <c r="L9" s="1768"/>
      <c r="M9" s="1768"/>
      <c r="N9" s="1768"/>
      <c r="O9" s="1755"/>
      <c r="P9" s="931" t="s">
        <v>156</v>
      </c>
      <c r="Q9" s="932"/>
      <c r="R9" s="931">
        <f>IF(お申込・受付票!B4=1,お申込・受付票!B16,"")</f>
        <v>0</v>
      </c>
      <c r="S9" s="958"/>
      <c r="T9" s="958"/>
      <c r="U9" s="958"/>
      <c r="V9" s="958"/>
      <c r="W9" s="959"/>
      <c r="Z9" s="7"/>
      <c r="AA9" s="7"/>
      <c r="AB9" s="7"/>
      <c r="AC9" s="7"/>
      <c r="AD9" s="44"/>
      <c r="AE9" s="17"/>
      <c r="AF9" s="17"/>
      <c r="AG9" s="17"/>
      <c r="AH9" s="17"/>
      <c r="AI9" s="17"/>
      <c r="AJ9" s="17"/>
      <c r="AK9" s="17"/>
      <c r="AL9" s="17"/>
    </row>
    <row r="10" spans="1:38" customFormat="1" ht="13.5" customHeight="1">
      <c r="A10" s="921"/>
      <c r="B10" s="936"/>
      <c r="C10" s="935" t="s">
        <v>154</v>
      </c>
      <c r="D10" s="922"/>
      <c r="E10" s="936"/>
      <c r="F10" s="1026">
        <f>IF(お申込・受付票!B4=1,お申込・受付票!B18,"")</f>
        <v>0</v>
      </c>
      <c r="G10" s="956"/>
      <c r="H10" s="1769"/>
      <c r="I10" s="1770">
        <f>IF(お申込・受付票!B4=1,お申込・受付票!B11,"")</f>
        <v>0</v>
      </c>
      <c r="J10" s="1771"/>
      <c r="K10" s="1771"/>
      <c r="L10" s="1771"/>
      <c r="M10" s="1771"/>
      <c r="N10" s="1771"/>
      <c r="O10" s="1756"/>
      <c r="P10" s="931" t="s">
        <v>157</v>
      </c>
      <c r="Q10" s="932"/>
      <c r="R10" s="1818"/>
      <c r="S10" s="1819"/>
      <c r="T10" s="1819"/>
      <c r="U10" s="1819"/>
      <c r="V10" s="1819"/>
      <c r="W10" s="1820"/>
      <c r="Z10" s="7"/>
      <c r="AA10" s="7"/>
      <c r="AB10" s="7"/>
      <c r="AC10" s="7"/>
      <c r="AD10" s="44"/>
      <c r="AE10" s="17"/>
      <c r="AF10" s="17"/>
      <c r="AG10" s="17"/>
      <c r="AH10" s="17"/>
      <c r="AI10" s="17"/>
      <c r="AJ10" s="17"/>
      <c r="AK10" s="17"/>
      <c r="AL10" s="17"/>
    </row>
    <row r="11" spans="1:38" customFormat="1" ht="14.25" customHeight="1" thickBot="1">
      <c r="A11" s="1017"/>
      <c r="B11" s="1018"/>
      <c r="C11" s="1024"/>
      <c r="D11" s="1025"/>
      <c r="E11" s="1018"/>
      <c r="F11" s="960">
        <f>IF(お申込・受付票!B4=1,お申込・受付票!B19,"")</f>
        <v>0</v>
      </c>
      <c r="G11" s="961"/>
      <c r="H11" s="961"/>
      <c r="I11" s="961"/>
      <c r="J11" s="961"/>
      <c r="K11" s="961"/>
      <c r="L11" s="961"/>
      <c r="M11" s="961"/>
      <c r="N11" s="961"/>
      <c r="O11" s="962"/>
      <c r="P11" s="976" t="s">
        <v>379</v>
      </c>
      <c r="Q11" s="977"/>
      <c r="R11" s="1821">
        <f>ヒアリングシート!C32</f>
        <v>0</v>
      </c>
      <c r="S11" s="1822"/>
      <c r="T11" s="1822"/>
      <c r="U11" s="1822"/>
      <c r="V11" s="1822"/>
      <c r="W11" s="1823"/>
      <c r="Z11" s="7"/>
      <c r="AA11" s="7"/>
      <c r="AB11" s="85"/>
      <c r="AC11" s="85"/>
      <c r="AD11" s="85"/>
      <c r="AE11" s="85"/>
      <c r="AF11" s="85"/>
      <c r="AG11" s="17"/>
      <c r="AH11" s="65"/>
      <c r="AI11" s="65"/>
      <c r="AJ11" s="10"/>
      <c r="AK11" s="10"/>
      <c r="AL11" s="17"/>
    </row>
    <row r="12" spans="1:38" ht="14.25" customHeight="1" thickTop="1">
      <c r="A12" s="925" t="s">
        <v>283</v>
      </c>
      <c r="B12" s="926"/>
      <c r="C12" s="925" t="s">
        <v>150</v>
      </c>
      <c r="D12" s="920"/>
      <c r="E12" s="926"/>
      <c r="F12" s="998" t="s">
        <v>158</v>
      </c>
      <c r="G12" s="999"/>
      <c r="H12" s="999"/>
      <c r="I12" s="999"/>
      <c r="J12" s="999"/>
      <c r="K12" s="999"/>
      <c r="L12" s="999"/>
      <c r="M12" s="999"/>
      <c r="N12" s="999"/>
      <c r="O12" s="1000"/>
      <c r="P12" s="1004" t="s">
        <v>159</v>
      </c>
      <c r="Q12" s="1004"/>
      <c r="R12" s="1004"/>
      <c r="S12" s="1004"/>
      <c r="T12" s="1004"/>
      <c r="U12" s="1004"/>
      <c r="V12" s="1004"/>
      <c r="W12" s="1005"/>
      <c r="Z12" s="7"/>
      <c r="AA12" s="7"/>
      <c r="AB12" s="85"/>
      <c r="AE12" s="85"/>
      <c r="AF12" s="85"/>
      <c r="AG12" s="17"/>
      <c r="AH12" s="17"/>
      <c r="AI12" s="17"/>
      <c r="AJ12" s="17"/>
      <c r="AK12" s="17"/>
      <c r="AL12" s="17"/>
    </row>
    <row r="13" spans="1:38">
      <c r="A13" s="935"/>
      <c r="B13" s="936"/>
      <c r="C13" s="935" t="s">
        <v>152</v>
      </c>
      <c r="D13" s="922"/>
      <c r="E13" s="936"/>
      <c r="F13" s="1001"/>
      <c r="G13" s="1002"/>
      <c r="H13" s="1002"/>
      <c r="I13" s="1002"/>
      <c r="J13" s="1002"/>
      <c r="K13" s="1002"/>
      <c r="L13" s="1002"/>
      <c r="M13" s="1002"/>
      <c r="N13" s="1002"/>
      <c r="O13" s="1003"/>
      <c r="P13" s="1006" t="s">
        <v>160</v>
      </c>
      <c r="Q13" s="1006"/>
      <c r="R13" s="1006"/>
      <c r="S13" s="1006"/>
      <c r="T13" s="1006"/>
      <c r="U13" s="1006"/>
      <c r="V13" s="1006"/>
      <c r="W13" s="1007"/>
      <c r="Z13" s="6"/>
      <c r="AA13" s="6"/>
      <c r="AB13" s="6"/>
      <c r="AF13" s="6"/>
      <c r="AG13" s="6"/>
      <c r="AH13" s="6"/>
      <c r="AI13" s="6"/>
      <c r="AJ13" s="6"/>
      <c r="AK13" s="6"/>
      <c r="AL13" s="6"/>
    </row>
    <row r="14" spans="1:38">
      <c r="A14" s="935"/>
      <c r="B14" s="936"/>
      <c r="C14" s="1008" t="s">
        <v>154</v>
      </c>
      <c r="D14" s="1009"/>
      <c r="E14" s="1010"/>
      <c r="F14" s="1011" t="s">
        <v>161</v>
      </c>
      <c r="G14" s="1011"/>
      <c r="H14" s="1011"/>
      <c r="I14" s="1011"/>
      <c r="J14" s="1011"/>
      <c r="K14" s="1011"/>
      <c r="L14" s="1011"/>
      <c r="M14" s="1011"/>
      <c r="N14" s="1011"/>
      <c r="O14" s="1012"/>
      <c r="P14" s="1015" t="s">
        <v>162</v>
      </c>
      <c r="Q14" s="1006"/>
      <c r="R14" s="1006"/>
      <c r="S14" s="1006"/>
      <c r="T14" s="1006"/>
      <c r="U14" s="1006"/>
      <c r="V14" s="1006"/>
      <c r="W14" s="1007"/>
      <c r="Z14" s="7"/>
      <c r="AA14" s="7"/>
      <c r="AB14" s="7"/>
      <c r="AC14" s="7"/>
      <c r="AD14" s="7"/>
      <c r="AE14" s="7"/>
      <c r="AF14" s="7"/>
      <c r="AG14" s="7"/>
      <c r="AH14" s="7"/>
      <c r="AI14" s="7"/>
      <c r="AJ14" s="7"/>
      <c r="AK14" s="7"/>
      <c r="AL14" s="7"/>
    </row>
    <row r="15" spans="1:38">
      <c r="A15" s="935"/>
      <c r="B15" s="936"/>
      <c r="C15" s="983"/>
      <c r="D15" s="984"/>
      <c r="E15" s="985"/>
      <c r="F15" s="1013"/>
      <c r="G15" s="1013"/>
      <c r="H15" s="1013"/>
      <c r="I15" s="1013"/>
      <c r="J15" s="1013"/>
      <c r="K15" s="1013"/>
      <c r="L15" s="1013"/>
      <c r="M15" s="1013"/>
      <c r="N15" s="1013"/>
      <c r="O15" s="1014"/>
      <c r="P15" s="978" t="s">
        <v>163</v>
      </c>
      <c r="Q15" s="978"/>
      <c r="R15" s="978"/>
      <c r="S15" s="978"/>
      <c r="T15" s="978"/>
      <c r="U15" s="978"/>
      <c r="V15" s="978"/>
      <c r="W15" s="979"/>
      <c r="Z15" s="8"/>
      <c r="AA15" s="9"/>
      <c r="AB15" s="49"/>
      <c r="AC15" s="49"/>
      <c r="AD15" s="49"/>
      <c r="AE15" s="49"/>
      <c r="AF15" s="49"/>
      <c r="AG15" s="49"/>
      <c r="AH15" s="49"/>
      <c r="AI15" s="49"/>
      <c r="AJ15" s="49"/>
      <c r="AK15" s="49"/>
      <c r="AL15" s="49"/>
    </row>
    <row r="16" spans="1:38" ht="13.5" customHeight="1">
      <c r="A16" s="935"/>
      <c r="B16" s="936"/>
      <c r="C16" s="980" t="s">
        <v>164</v>
      </c>
      <c r="D16" s="981"/>
      <c r="E16" s="982"/>
      <c r="F16" s="986" t="s">
        <v>637</v>
      </c>
      <c r="G16" s="987"/>
      <c r="H16" s="987"/>
      <c r="I16" s="987"/>
      <c r="J16" s="987"/>
      <c r="K16" s="987"/>
      <c r="L16" s="987"/>
      <c r="M16" s="987"/>
      <c r="N16" s="987"/>
      <c r="O16" s="987"/>
      <c r="P16" s="987"/>
      <c r="Q16" s="987"/>
      <c r="R16" s="986" t="s">
        <v>165</v>
      </c>
      <c r="S16" s="987"/>
      <c r="T16" s="988"/>
      <c r="U16" s="225" t="s">
        <v>167</v>
      </c>
      <c r="V16" s="992" t="s">
        <v>168</v>
      </c>
      <c r="W16" s="992"/>
      <c r="Z16" s="10"/>
      <c r="AB16" s="105"/>
      <c r="AC16" s="105"/>
      <c r="AD16" s="105"/>
      <c r="AE16" s="45"/>
      <c r="AF16" s="45"/>
      <c r="AG16" s="45"/>
      <c r="AH16" s="45"/>
      <c r="AI16" s="45"/>
      <c r="AJ16" s="45"/>
      <c r="AK16" s="45"/>
      <c r="AL16" s="45"/>
    </row>
    <row r="17" spans="1:38">
      <c r="A17" s="983"/>
      <c r="B17" s="985"/>
      <c r="C17" s="983"/>
      <c r="D17" s="984"/>
      <c r="E17" s="985"/>
      <c r="F17" s="993" t="s">
        <v>169</v>
      </c>
      <c r="G17" s="994"/>
      <c r="H17" s="994"/>
      <c r="I17" s="994"/>
      <c r="J17" s="994"/>
      <c r="K17" s="994"/>
      <c r="L17" s="994"/>
      <c r="M17" s="994"/>
      <c r="N17" s="994"/>
      <c r="O17" s="994"/>
      <c r="P17" s="994"/>
      <c r="Q17" s="994"/>
      <c r="R17" s="989"/>
      <c r="S17" s="990"/>
      <c r="T17" s="991"/>
      <c r="U17" s="226" t="s">
        <v>170</v>
      </c>
      <c r="V17" s="992" t="s">
        <v>168</v>
      </c>
      <c r="W17" s="992"/>
      <c r="Z17" s="12"/>
      <c r="AC17" s="49"/>
      <c r="AD17" s="14"/>
      <c r="AE17" s="14"/>
      <c r="AF17" s="14"/>
      <c r="AG17" s="14"/>
      <c r="AH17" s="14"/>
      <c r="AI17" s="14"/>
      <c r="AJ17" s="14"/>
      <c r="AK17" s="14"/>
      <c r="AL17" s="14"/>
    </row>
    <row r="18" spans="1:38" ht="3.75" customHeight="1" thickBot="1">
      <c r="A18" s="104"/>
      <c r="B18" s="85"/>
      <c r="C18" s="106"/>
      <c r="D18" s="85"/>
      <c r="E18" s="85"/>
      <c r="F18" s="108"/>
      <c r="G18" s="108"/>
      <c r="H18" s="108"/>
      <c r="I18" s="108"/>
      <c r="J18" s="108"/>
      <c r="K18" s="108"/>
      <c r="L18" s="108"/>
      <c r="M18" s="108"/>
      <c r="N18" s="108"/>
      <c r="O18" s="108"/>
      <c r="P18" s="108"/>
      <c r="Q18" s="108"/>
      <c r="R18" s="108"/>
      <c r="S18" s="108"/>
      <c r="T18" s="341"/>
      <c r="U18" s="341"/>
      <c r="V18" s="341"/>
      <c r="W18" s="341"/>
      <c r="Z18" s="13"/>
      <c r="AA18" s="11"/>
      <c r="AB18" s="46"/>
      <c r="AC18" s="113"/>
      <c r="AD18" s="113"/>
      <c r="AE18" s="113"/>
      <c r="AF18" s="48"/>
      <c r="AG18" s="48"/>
      <c r="AH18" s="48"/>
      <c r="AI18" s="48"/>
      <c r="AJ18" s="48"/>
      <c r="AK18" s="48"/>
      <c r="AL18" s="48"/>
    </row>
    <row r="19" spans="1:38" ht="13.5" customHeight="1">
      <c r="A19" s="1037" t="s">
        <v>171</v>
      </c>
      <c r="B19" s="1038"/>
      <c r="C19" s="1038"/>
      <c r="D19" s="1038"/>
      <c r="E19" s="1042">
        <f>運行指示書!Z5</f>
        <v>10</v>
      </c>
      <c r="F19" s="1043"/>
      <c r="G19" s="1043"/>
      <c r="H19" s="1048" t="s">
        <v>172</v>
      </c>
      <c r="I19" s="1051" t="s">
        <v>173</v>
      </c>
      <c r="J19" s="1051"/>
      <c r="K19" s="1054" t="s">
        <v>174</v>
      </c>
      <c r="L19" s="1054"/>
      <c r="M19" s="974" t="s">
        <v>175</v>
      </c>
      <c r="N19" s="975"/>
      <c r="O19" s="974" t="s">
        <v>176</v>
      </c>
      <c r="P19" s="975"/>
      <c r="Q19" s="1027" t="s">
        <v>285</v>
      </c>
      <c r="R19" s="1028"/>
      <c r="S19" s="1790" t="s">
        <v>182</v>
      </c>
      <c r="T19" s="1791"/>
      <c r="U19" s="1791"/>
      <c r="V19" s="1791"/>
      <c r="W19" s="1792"/>
      <c r="Z19" s="13"/>
      <c r="AA19" s="9"/>
      <c r="AB19" s="48"/>
      <c r="AC19" s="113"/>
      <c r="AD19" s="113"/>
      <c r="AE19" s="113"/>
      <c r="AF19" s="14"/>
      <c r="AG19" s="14"/>
      <c r="AH19" s="14"/>
      <c r="AI19" s="14"/>
      <c r="AJ19" s="14"/>
      <c r="AK19" s="14"/>
      <c r="AL19" s="14"/>
    </row>
    <row r="20" spans="1:38" ht="13.5" customHeight="1">
      <c r="A20" s="1039"/>
      <c r="B20" s="1040"/>
      <c r="C20" s="1040"/>
      <c r="D20" s="1040"/>
      <c r="E20" s="1044"/>
      <c r="F20" s="1045"/>
      <c r="G20" s="1045"/>
      <c r="H20" s="1049"/>
      <c r="I20" s="1052"/>
      <c r="J20" s="1052"/>
      <c r="K20" s="1774"/>
      <c r="L20" s="1775"/>
      <c r="M20" s="1781"/>
      <c r="N20" s="1793"/>
      <c r="O20" s="1794">
        <f>IF(運行指示書!G3=リスト集!F10,リスト集!F15,IF(運行指示書!G3=リスト集!F11,リスト集!F15,))</f>
        <v>0</v>
      </c>
      <c r="P20" s="1795"/>
      <c r="Q20" s="1781"/>
      <c r="R20" s="1782"/>
      <c r="S20" s="1787" t="s">
        <v>183</v>
      </c>
      <c r="T20" s="1788"/>
      <c r="U20" s="1788"/>
      <c r="V20" s="1788"/>
      <c r="W20" s="1789"/>
      <c r="X20" s="86"/>
      <c r="Y20" s="86"/>
      <c r="Z20" s="69"/>
      <c r="AA20" s="115"/>
      <c r="AB20" s="115"/>
      <c r="AC20" s="113"/>
      <c r="AD20" s="113"/>
      <c r="AE20" s="113"/>
      <c r="AF20" s="19"/>
      <c r="AG20" s="19"/>
      <c r="AH20" s="19"/>
      <c r="AI20" s="19"/>
      <c r="AJ20" s="19"/>
      <c r="AK20" s="19"/>
      <c r="AL20" s="19"/>
    </row>
    <row r="21" spans="1:38" ht="14.25" customHeight="1">
      <c r="A21" s="1041"/>
      <c r="B21" s="990"/>
      <c r="C21" s="990"/>
      <c r="D21" s="990"/>
      <c r="E21" s="1046"/>
      <c r="F21" s="1047"/>
      <c r="G21" s="1047"/>
      <c r="H21" s="1050"/>
      <c r="I21" s="1053"/>
      <c r="J21" s="1053"/>
      <c r="K21" s="31">
        <f>IF(運行指示書!G3=リスト集!F3,1,0)</f>
        <v>0</v>
      </c>
      <c r="L21" s="114" t="s">
        <v>177</v>
      </c>
      <c r="M21" s="102">
        <f>IF(運行指示書!G3=リスト集!F4,1,0)+IF(運行指示書!G3=リスト集!F5,1,0)+IF(運行指示書!G3=リスト集!F6,1,0)</f>
        <v>1</v>
      </c>
      <c r="N21" s="114" t="s">
        <v>284</v>
      </c>
      <c r="O21" s="338">
        <f>IF(運行指示書!G3=リスト集!F7,1,0)+IF(運行指示書!G3=リスト集!F8,1,0)+IF(運行指示書!G3=リスト集!F9,1,0)+IF(運行指示書!G3=リスト集!F10,1,0)+IF(運行指示書!G3=リスト集!F11,1,0)+IF(運行指示書!G3=リスト集!F12,1,0)</f>
        <v>0</v>
      </c>
      <c r="P21" s="339" t="s">
        <v>177</v>
      </c>
      <c r="Q21" s="1783" t="str">
        <f>ヒアリングシート!C17</f>
        <v>ノーマル</v>
      </c>
      <c r="R21" s="1703"/>
      <c r="S21" s="1784">
        <f>運行指示書!G5</f>
        <v>44905</v>
      </c>
      <c r="T21" s="1785"/>
      <c r="U21" s="1786"/>
      <c r="V21" s="1060">
        <f>運行指示書!K8</f>
        <v>0</v>
      </c>
      <c r="W21" s="1106"/>
      <c r="Z21" s="12"/>
      <c r="AA21" s="9"/>
      <c r="AC21" s="113"/>
      <c r="AD21" s="113"/>
      <c r="AE21" s="113"/>
      <c r="AF21" s="15"/>
      <c r="AG21" s="14"/>
      <c r="AH21" s="14"/>
      <c r="AI21" s="16"/>
      <c r="AJ21" s="14"/>
      <c r="AK21" s="14"/>
      <c r="AL21" s="14"/>
    </row>
    <row r="22" spans="1:38" ht="14.25" customHeight="1">
      <c r="A22" s="1061" t="s">
        <v>178</v>
      </c>
      <c r="B22" s="922"/>
      <c r="C22" s="922"/>
      <c r="D22" s="922"/>
      <c r="E22" s="1063">
        <f>運行指示書!G5</f>
        <v>44905</v>
      </c>
      <c r="F22" s="1064"/>
      <c r="G22" s="1064"/>
      <c r="H22" s="1065"/>
      <c r="I22" s="1069" t="s">
        <v>179</v>
      </c>
      <c r="J22" s="1071">
        <f>運行指示書!D11</f>
        <v>0</v>
      </c>
      <c r="K22" s="1072"/>
      <c r="L22" s="1072"/>
      <c r="M22" s="1072"/>
      <c r="N22" s="1776"/>
      <c r="O22" s="1764" t="s">
        <v>638</v>
      </c>
      <c r="P22" s="1765"/>
      <c r="Q22" s="380"/>
      <c r="R22" s="381"/>
      <c r="S22" s="1778" t="s">
        <v>184</v>
      </c>
      <c r="T22" s="1779"/>
      <c r="U22" s="1779"/>
      <c r="V22" s="1779"/>
      <c r="W22" s="1780"/>
      <c r="X22" s="85"/>
      <c r="Z22" s="17"/>
      <c r="AC22" s="115"/>
      <c r="AD22" s="113"/>
      <c r="AE22" s="113"/>
      <c r="AF22" s="49"/>
      <c r="AG22" s="49"/>
      <c r="AH22" s="49"/>
      <c r="AI22" s="49"/>
      <c r="AJ22" s="49"/>
      <c r="AK22" s="49"/>
      <c r="AL22" s="49"/>
    </row>
    <row r="23" spans="1:38" ht="15" thickBot="1">
      <c r="A23" s="1062"/>
      <c r="B23" s="924"/>
      <c r="C23" s="924"/>
      <c r="D23" s="924"/>
      <c r="E23" s="1066"/>
      <c r="F23" s="1067"/>
      <c r="G23" s="1067"/>
      <c r="H23" s="1068"/>
      <c r="I23" s="1070"/>
      <c r="J23" s="1074"/>
      <c r="K23" s="1075"/>
      <c r="L23" s="1075"/>
      <c r="M23" s="1075"/>
      <c r="N23" s="1777"/>
      <c r="O23" s="1766" t="s">
        <v>639</v>
      </c>
      <c r="P23" s="1767"/>
      <c r="Q23" s="382"/>
      <c r="R23" s="383"/>
      <c r="S23" s="1757">
        <f>S21+運行指示書!S5</f>
        <v>44905</v>
      </c>
      <c r="T23" s="1758"/>
      <c r="U23" s="1759"/>
      <c r="V23" s="1760">
        <f>IF(運行指示書!S5=0,運行指示書!AM31,IF(運行指示書!S5=1,運行指示書!BK74,IF(運行指示書!S5=2,運行指示書!AM107)))</f>
        <v>0</v>
      </c>
      <c r="W23" s="1761"/>
      <c r="Z23" s="7"/>
      <c r="AA23" s="7"/>
      <c r="AF23" s="45"/>
      <c r="AG23" s="45"/>
      <c r="AH23" s="45"/>
      <c r="AI23" s="45"/>
      <c r="AJ23" s="45"/>
      <c r="AK23" s="45"/>
      <c r="AL23" s="45"/>
    </row>
    <row r="24" spans="1:38" ht="5.25" customHeight="1" thickBot="1">
      <c r="A24" s="267"/>
      <c r="B24" s="268"/>
      <c r="C24" s="268"/>
      <c r="D24" s="268"/>
      <c r="E24" s="96"/>
      <c r="F24" s="96"/>
      <c r="G24" s="342"/>
      <c r="H24" s="342"/>
      <c r="I24" s="343"/>
      <c r="J24" s="344"/>
      <c r="K24" s="344"/>
      <c r="L24" s="344"/>
      <c r="M24" s="344"/>
      <c r="N24" s="344"/>
      <c r="O24" s="345"/>
      <c r="P24" s="340"/>
      <c r="Q24" s="98"/>
      <c r="R24" s="98"/>
      <c r="S24" s="98"/>
      <c r="T24" s="1762"/>
      <c r="U24" s="1763"/>
      <c r="V24" s="1763"/>
      <c r="W24" s="1763"/>
      <c r="Z24" s="7"/>
      <c r="AA24" s="7"/>
      <c r="AF24" s="45"/>
      <c r="AG24" s="45"/>
      <c r="AH24" s="45"/>
      <c r="AI24" s="45"/>
      <c r="AJ24" s="45"/>
      <c r="AK24" s="45"/>
      <c r="AL24" s="45"/>
    </row>
    <row r="25" spans="1:38" ht="14.25" customHeight="1">
      <c r="A25" s="1772" t="s">
        <v>181</v>
      </c>
      <c r="B25" s="1773"/>
      <c r="C25" s="1773"/>
      <c r="D25" s="1773"/>
      <c r="E25" s="1773"/>
      <c r="F25" s="1773"/>
      <c r="G25" s="1806">
        <f>E22</f>
        <v>44905</v>
      </c>
      <c r="H25" s="1806"/>
      <c r="I25" s="1806"/>
      <c r="J25" s="1806"/>
      <c r="K25" s="336" t="s">
        <v>229</v>
      </c>
      <c r="L25" s="1806">
        <f>G25+運行指示書!S5</f>
        <v>44905</v>
      </c>
      <c r="M25" s="1806"/>
      <c r="N25" s="1806"/>
      <c r="O25" s="1806"/>
      <c r="P25" s="346"/>
      <c r="Q25" s="1082" t="s">
        <v>233</v>
      </c>
      <c r="R25" s="1083"/>
      <c r="S25" s="1083"/>
      <c r="T25" s="1083" t="s">
        <v>295</v>
      </c>
      <c r="U25" s="1083"/>
      <c r="V25" s="1083"/>
      <c r="W25" s="1086"/>
      <c r="AG25" s="14"/>
      <c r="AH25" s="14"/>
      <c r="AI25" s="14"/>
      <c r="AJ25" s="14"/>
      <c r="AK25" s="14"/>
      <c r="AL25" s="14"/>
    </row>
    <row r="26" spans="1:38" ht="14.25" customHeight="1">
      <c r="A26" s="1087" t="str">
        <f>運行指示書!B7</f>
        <v>出庫</v>
      </c>
      <c r="B26" s="1088"/>
      <c r="C26" s="1805" t="s">
        <v>401</v>
      </c>
      <c r="D26" s="1805"/>
      <c r="E26" s="1090">
        <f>V21</f>
        <v>0</v>
      </c>
      <c r="F26" s="1091"/>
      <c r="G26" s="101"/>
      <c r="H26" s="100" t="s">
        <v>402</v>
      </c>
      <c r="I26" s="101">
        <f>運行指示書!K45</f>
        <v>0</v>
      </c>
      <c r="J26" s="101"/>
      <c r="K26" s="100"/>
      <c r="L26" s="100" t="s">
        <v>403</v>
      </c>
      <c r="M26" s="101">
        <f>運行指示書!K84</f>
        <v>0</v>
      </c>
      <c r="N26" s="101"/>
      <c r="O26" s="92"/>
      <c r="P26" s="111">
        <v>1</v>
      </c>
      <c r="Q26" s="1084"/>
      <c r="R26" s="1085"/>
      <c r="S26" s="1085"/>
      <c r="T26" s="1092" t="s">
        <v>242</v>
      </c>
      <c r="U26" s="1092"/>
      <c r="V26" s="1092"/>
      <c r="W26" s="1093"/>
      <c r="AG26" s="66"/>
      <c r="AH26" s="66"/>
      <c r="AI26" s="66"/>
      <c r="AJ26" s="66"/>
      <c r="AK26" s="66"/>
      <c r="AL26" s="66"/>
    </row>
    <row r="27" spans="1:38" ht="13.5" customHeight="1">
      <c r="A27" s="1087">
        <f>運行指示書!D11</f>
        <v>0</v>
      </c>
      <c r="B27" s="1088"/>
      <c r="C27" s="1094">
        <f>運行指示書!K11</f>
        <v>0</v>
      </c>
      <c r="D27" s="1094"/>
      <c r="E27" s="1094">
        <f>運行指示書!K12</f>
        <v>0</v>
      </c>
      <c r="F27" s="1094"/>
      <c r="G27" s="101" t="str">
        <f t="shared" ref="G27:G41" si="0">IF(E27=0,"",E27-C27)</f>
        <v/>
      </c>
      <c r="H27" s="101" t="str">
        <f>ヒアリングシート!B99</f>
        <v/>
      </c>
      <c r="I27" s="101">
        <f>運行指示書!K48</f>
        <v>0</v>
      </c>
      <c r="J27" s="101">
        <f>運行指示書!K49</f>
        <v>0</v>
      </c>
      <c r="K27" s="101" t="str">
        <f>IF(J27=0,"",J27-I27)</f>
        <v/>
      </c>
      <c r="L27" s="100" t="str">
        <f>ヒアリングシート!B145</f>
        <v/>
      </c>
      <c r="M27" s="101">
        <f>運行指示書!K87</f>
        <v>0</v>
      </c>
      <c r="N27" s="72">
        <f>運行指示書!K88</f>
        <v>0</v>
      </c>
      <c r="O27" s="93" t="str">
        <f>IF(N27=0,"",N27-M27)</f>
        <v/>
      </c>
      <c r="P27" s="111">
        <v>2</v>
      </c>
      <c r="Q27" s="1084" t="s">
        <v>235</v>
      </c>
      <c r="R27" s="1092"/>
      <c r="S27" s="1092"/>
      <c r="T27" s="1092" t="s">
        <v>234</v>
      </c>
      <c r="U27" s="1092"/>
      <c r="V27" s="1092"/>
      <c r="W27" s="1093"/>
      <c r="AH27" s="14"/>
      <c r="AI27" s="14"/>
      <c r="AJ27" s="14"/>
      <c r="AK27" s="14"/>
      <c r="AL27" s="14"/>
    </row>
    <row r="28" spans="1:38" ht="13.5" customHeight="1">
      <c r="A28" s="1087">
        <f>ヒアリングシート!B55</f>
        <v>0</v>
      </c>
      <c r="B28" s="1088"/>
      <c r="C28" s="1094">
        <f>運行指示書!K13</f>
        <v>0</v>
      </c>
      <c r="D28" s="1094"/>
      <c r="E28" s="1094">
        <f>運行指示書!K14</f>
        <v>0</v>
      </c>
      <c r="F28" s="1094"/>
      <c r="G28" s="101" t="str">
        <f t="shared" si="0"/>
        <v/>
      </c>
      <c r="H28" s="101">
        <f>ヒアリングシート!B101</f>
        <v>0</v>
      </c>
      <c r="I28" s="101">
        <f>運行指示書!K50</f>
        <v>0</v>
      </c>
      <c r="J28" s="101">
        <f>運行指示書!K51</f>
        <v>0</v>
      </c>
      <c r="K28" s="101" t="str">
        <f t="shared" ref="K28:K41" si="1">IF(J28=0,"",J28-I28)</f>
        <v/>
      </c>
      <c r="L28" s="100">
        <f>ヒアリングシート!B147</f>
        <v>0</v>
      </c>
      <c r="M28" s="101">
        <f>運行指示書!K89</f>
        <v>0</v>
      </c>
      <c r="N28" s="72">
        <f>運行指示書!K90</f>
        <v>0</v>
      </c>
      <c r="O28" s="93" t="str">
        <f t="shared" ref="O28:O41" si="2">IF(N28=0,"",N28-M28)</f>
        <v/>
      </c>
      <c r="P28" s="111">
        <v>3</v>
      </c>
      <c r="Q28" s="1095"/>
      <c r="R28" s="1092"/>
      <c r="S28" s="1092"/>
      <c r="T28" s="1092" t="s">
        <v>242</v>
      </c>
      <c r="U28" s="1092"/>
      <c r="V28" s="1092"/>
      <c r="W28" s="1093"/>
      <c r="AG28" s="14"/>
      <c r="AH28" s="14"/>
      <c r="AI28" s="14"/>
      <c r="AJ28" s="14"/>
      <c r="AK28" s="14"/>
      <c r="AL28" s="14"/>
    </row>
    <row r="29" spans="1:38" ht="13.5" customHeight="1">
      <c r="A29" s="1087">
        <f>ヒアリングシート!B57</f>
        <v>0</v>
      </c>
      <c r="B29" s="1088"/>
      <c r="C29" s="1094">
        <f>運行指示書!K15</f>
        <v>0</v>
      </c>
      <c r="D29" s="1094"/>
      <c r="E29" s="1094">
        <f>運行指示書!K16</f>
        <v>0</v>
      </c>
      <c r="F29" s="1094"/>
      <c r="G29" s="101" t="str">
        <f t="shared" si="0"/>
        <v/>
      </c>
      <c r="H29" s="101">
        <f>ヒアリングシート!B103</f>
        <v>0</v>
      </c>
      <c r="I29" s="101">
        <f>運行指示書!K52</f>
        <v>0</v>
      </c>
      <c r="J29" s="101">
        <f>運行指示書!K53</f>
        <v>0</v>
      </c>
      <c r="K29" s="101" t="str">
        <f t="shared" si="1"/>
        <v/>
      </c>
      <c r="L29" s="100">
        <f>ヒアリングシート!B149</f>
        <v>0</v>
      </c>
      <c r="M29" s="101">
        <f>運行指示書!K91</f>
        <v>0</v>
      </c>
      <c r="N29" s="72">
        <f>運行指示書!K92</f>
        <v>0</v>
      </c>
      <c r="O29" s="93" t="str">
        <f t="shared" si="2"/>
        <v/>
      </c>
      <c r="P29" s="111">
        <v>4</v>
      </c>
      <c r="Q29" s="1096" t="s">
        <v>236</v>
      </c>
      <c r="R29" s="1076"/>
      <c r="S29" s="1076"/>
      <c r="T29" s="1085" t="str">
        <f>IF(運行指示書!AF4=リスト集!J19,リスト集!J20,リスト集!J22)</f>
        <v>ガイド　無</v>
      </c>
      <c r="U29" s="1085"/>
      <c r="V29" s="1085"/>
      <c r="W29" s="1097"/>
      <c r="X29" s="52"/>
      <c r="Y29" s="52"/>
      <c r="AH29" s="7"/>
      <c r="AI29" s="7"/>
      <c r="AJ29" s="7"/>
      <c r="AK29" s="7"/>
      <c r="AL29" s="7"/>
    </row>
    <row r="30" spans="1:38" ht="13.5" customHeight="1">
      <c r="A30" s="1087">
        <f>ヒアリングシート!B59</f>
        <v>0</v>
      </c>
      <c r="B30" s="1088"/>
      <c r="C30" s="1094">
        <f>運行指示書!K17</f>
        <v>0</v>
      </c>
      <c r="D30" s="1094"/>
      <c r="E30" s="1094">
        <f>運行指示書!K18</f>
        <v>0</v>
      </c>
      <c r="F30" s="1094"/>
      <c r="G30" s="101" t="str">
        <f t="shared" si="0"/>
        <v/>
      </c>
      <c r="H30" s="101">
        <f>ヒアリングシート!B105</f>
        <v>0</v>
      </c>
      <c r="I30" s="101">
        <f>運行指示書!K54</f>
        <v>0</v>
      </c>
      <c r="J30" s="101">
        <f>運行指示書!K55</f>
        <v>0</v>
      </c>
      <c r="K30" s="101" t="str">
        <f t="shared" si="1"/>
        <v/>
      </c>
      <c r="L30" s="100">
        <f>ヒアリングシート!B151</f>
        <v>0</v>
      </c>
      <c r="M30" s="101">
        <f>運行指示書!K93</f>
        <v>0</v>
      </c>
      <c r="N30" s="72">
        <f>運行指示書!K94</f>
        <v>0</v>
      </c>
      <c r="O30" s="93" t="str">
        <f t="shared" si="2"/>
        <v/>
      </c>
      <c r="P30" s="111">
        <v>5</v>
      </c>
      <c r="Q30" s="1096"/>
      <c r="R30" s="1076"/>
      <c r="S30" s="1076"/>
      <c r="T30" s="1060" t="str">
        <f>ヒアリングシート!C18</f>
        <v>ワンマン</v>
      </c>
      <c r="U30" s="1092"/>
      <c r="V30" s="1092"/>
      <c r="W30" s="1093"/>
    </row>
    <row r="31" spans="1:38">
      <c r="A31" s="1087">
        <f>ヒアリングシート!B61</f>
        <v>0</v>
      </c>
      <c r="B31" s="1088"/>
      <c r="C31" s="1094">
        <f>運行指示書!K19</f>
        <v>0</v>
      </c>
      <c r="D31" s="1094"/>
      <c r="E31" s="1094">
        <f>運行指示書!K20</f>
        <v>0</v>
      </c>
      <c r="F31" s="1094"/>
      <c r="G31" s="101" t="str">
        <f t="shared" si="0"/>
        <v/>
      </c>
      <c r="H31" s="101">
        <f>ヒアリングシート!B107</f>
        <v>0</v>
      </c>
      <c r="I31" s="101">
        <f>運行指示書!K56</f>
        <v>0</v>
      </c>
      <c r="J31" s="101">
        <f>運行指示書!K57</f>
        <v>0</v>
      </c>
      <c r="K31" s="101" t="str">
        <f t="shared" si="1"/>
        <v/>
      </c>
      <c r="L31" s="100">
        <f>ヒアリングシート!B153</f>
        <v>0</v>
      </c>
      <c r="M31" s="101">
        <f>運行指示書!K95</f>
        <v>0</v>
      </c>
      <c r="N31" s="72">
        <f>運行指示書!K96</f>
        <v>0</v>
      </c>
      <c r="O31" s="93" t="str">
        <f t="shared" si="2"/>
        <v/>
      </c>
      <c r="P31" s="111">
        <v>6</v>
      </c>
      <c r="Q31" s="1096"/>
      <c r="R31" s="1076"/>
      <c r="S31" s="1076"/>
      <c r="T31" s="1092" t="s">
        <v>242</v>
      </c>
      <c r="U31" s="1092"/>
      <c r="V31" s="1092"/>
      <c r="W31" s="1093"/>
      <c r="AI31" s="18"/>
      <c r="AJ31" s="18"/>
      <c r="AK31" s="18"/>
    </row>
    <row r="32" spans="1:38">
      <c r="A32" s="1087">
        <f>ヒアリングシート!B63</f>
        <v>0</v>
      </c>
      <c r="B32" s="1088"/>
      <c r="C32" s="1094">
        <f>運行指示書!K21</f>
        <v>0</v>
      </c>
      <c r="D32" s="1094"/>
      <c r="E32" s="1094">
        <f>運行指示書!K22</f>
        <v>0</v>
      </c>
      <c r="F32" s="1094"/>
      <c r="G32" s="101" t="str">
        <f t="shared" si="0"/>
        <v/>
      </c>
      <c r="H32" s="101">
        <f>ヒアリングシート!B109</f>
        <v>0</v>
      </c>
      <c r="I32" s="101">
        <f>運行指示書!K58</f>
        <v>0</v>
      </c>
      <c r="J32" s="101">
        <f>運行指示書!K59</f>
        <v>0</v>
      </c>
      <c r="K32" s="101" t="str">
        <f t="shared" si="1"/>
        <v/>
      </c>
      <c r="L32" s="100">
        <f>ヒアリングシート!B155</f>
        <v>0</v>
      </c>
      <c r="M32" s="101">
        <f>運行指示書!K97</f>
        <v>0</v>
      </c>
      <c r="N32" s="72">
        <f>運行指示書!K98</f>
        <v>0</v>
      </c>
      <c r="O32" s="93" t="str">
        <f t="shared" si="2"/>
        <v/>
      </c>
      <c r="P32" s="111">
        <v>7</v>
      </c>
      <c r="Q32" s="1084" t="s">
        <v>243</v>
      </c>
      <c r="R32" s="1085"/>
      <c r="S32" s="1085"/>
      <c r="T32" s="78"/>
      <c r="U32" s="1088" t="s">
        <v>237</v>
      </c>
      <c r="V32" s="1088"/>
      <c r="W32" s="1098"/>
      <c r="AI32" s="18"/>
      <c r="AJ32" s="20"/>
      <c r="AK32" s="18"/>
    </row>
    <row r="33" spans="1:37" ht="13.5" customHeight="1">
      <c r="A33" s="1087">
        <f>ヒアリングシート!B65</f>
        <v>0</v>
      </c>
      <c r="B33" s="1088"/>
      <c r="C33" s="1094">
        <f>運行指示書!K23</f>
        <v>0</v>
      </c>
      <c r="D33" s="1094"/>
      <c r="E33" s="1094">
        <f>運行指示書!K24</f>
        <v>0</v>
      </c>
      <c r="F33" s="1094"/>
      <c r="G33" s="101" t="str">
        <f t="shared" si="0"/>
        <v/>
      </c>
      <c r="H33" s="101">
        <f>ヒアリングシート!B111</f>
        <v>0</v>
      </c>
      <c r="I33" s="101">
        <f>運行指示書!K60</f>
        <v>0</v>
      </c>
      <c r="J33" s="101">
        <f>運行指示書!K61</f>
        <v>0</v>
      </c>
      <c r="K33" s="101" t="str">
        <f t="shared" si="1"/>
        <v/>
      </c>
      <c r="L33" s="100">
        <f>ヒアリングシート!B157</f>
        <v>0</v>
      </c>
      <c r="M33" s="101">
        <f>運行指示書!K99</f>
        <v>0</v>
      </c>
      <c r="N33" s="72">
        <f>運行指示書!K100</f>
        <v>0</v>
      </c>
      <c r="O33" s="93" t="str">
        <f t="shared" si="2"/>
        <v/>
      </c>
      <c r="P33" s="111">
        <v>8</v>
      </c>
      <c r="Q33" s="1084"/>
      <c r="R33" s="1085"/>
      <c r="S33" s="1085"/>
      <c r="T33" s="78"/>
      <c r="U33" s="1088" t="s">
        <v>12</v>
      </c>
      <c r="V33" s="1088"/>
      <c r="W33" s="1098"/>
      <c r="AI33" s="19"/>
      <c r="AJ33" s="19"/>
      <c r="AK33" s="19"/>
    </row>
    <row r="34" spans="1:37">
      <c r="A34" s="1087">
        <f>ヒアリングシート!B67</f>
        <v>0</v>
      </c>
      <c r="B34" s="1088"/>
      <c r="C34" s="1094">
        <f>運行指示書!K25</f>
        <v>0</v>
      </c>
      <c r="D34" s="1094"/>
      <c r="E34" s="1094">
        <f>運行指示書!K26</f>
        <v>0</v>
      </c>
      <c r="F34" s="1094"/>
      <c r="G34" s="101" t="str">
        <f t="shared" si="0"/>
        <v/>
      </c>
      <c r="H34" s="101">
        <f>ヒアリングシート!B113</f>
        <v>0</v>
      </c>
      <c r="I34" s="101">
        <f>運行指示書!K62</f>
        <v>0</v>
      </c>
      <c r="J34" s="101">
        <f>運行指示書!K63</f>
        <v>0</v>
      </c>
      <c r="K34" s="101" t="str">
        <f t="shared" si="1"/>
        <v/>
      </c>
      <c r="L34" s="100">
        <f>ヒアリングシート!B159</f>
        <v>0</v>
      </c>
      <c r="M34" s="101">
        <f>運行指示書!K101</f>
        <v>0</v>
      </c>
      <c r="N34" s="72">
        <f>運行指示書!K102</f>
        <v>0</v>
      </c>
      <c r="O34" s="93" t="str">
        <f t="shared" si="2"/>
        <v/>
      </c>
      <c r="P34" s="111">
        <v>9</v>
      </c>
      <c r="Q34" s="1084"/>
      <c r="R34" s="1085"/>
      <c r="S34" s="1085"/>
      <c r="T34" s="1092" t="s">
        <v>242</v>
      </c>
      <c r="U34" s="1092"/>
      <c r="V34" s="1092"/>
      <c r="W34" s="1093"/>
      <c r="AH34" s="67"/>
      <c r="AI34" s="6"/>
      <c r="AJ34" s="6"/>
      <c r="AK34" s="6"/>
    </row>
    <row r="35" spans="1:37">
      <c r="A35" s="1087">
        <f>ヒアリングシート!B69</f>
        <v>0</v>
      </c>
      <c r="B35" s="1088"/>
      <c r="C35" s="1094">
        <f>運行指示書!K27</f>
        <v>0</v>
      </c>
      <c r="D35" s="1094"/>
      <c r="E35" s="1094">
        <f>運行指示書!K28</f>
        <v>0</v>
      </c>
      <c r="F35" s="1094"/>
      <c r="G35" s="101" t="str">
        <f t="shared" si="0"/>
        <v/>
      </c>
      <c r="H35" s="101">
        <f>ヒアリングシート!B115</f>
        <v>0</v>
      </c>
      <c r="I35" s="101">
        <f>運行指示書!K64</f>
        <v>0</v>
      </c>
      <c r="J35" s="101">
        <f>運行指示書!K65</f>
        <v>0</v>
      </c>
      <c r="K35" s="101" t="str">
        <f t="shared" si="1"/>
        <v/>
      </c>
      <c r="L35" s="100">
        <f>ヒアリングシート!B161</f>
        <v>0</v>
      </c>
      <c r="M35" s="101">
        <f>運行指示書!K103</f>
        <v>0</v>
      </c>
      <c r="N35" s="72">
        <f>運行指示書!K104</f>
        <v>0</v>
      </c>
      <c r="O35" s="93" t="str">
        <f t="shared" si="2"/>
        <v/>
      </c>
      <c r="P35" s="111">
        <v>10</v>
      </c>
      <c r="Q35" s="1095" t="s">
        <v>239</v>
      </c>
      <c r="R35" s="1092"/>
      <c r="S35" s="1092"/>
      <c r="T35" s="1102">
        <f>運行指示書!G5+30</f>
        <v>44935</v>
      </c>
      <c r="U35" s="1102"/>
      <c r="V35" s="1102"/>
      <c r="W35" s="1103"/>
      <c r="AI35" s="6"/>
      <c r="AJ35" s="6"/>
      <c r="AK35" s="6"/>
    </row>
    <row r="36" spans="1:37">
      <c r="A36" s="1087">
        <f>ヒアリングシート!B71</f>
        <v>0</v>
      </c>
      <c r="B36" s="1088"/>
      <c r="C36" s="1094">
        <f>運行指示書!K29</f>
        <v>0</v>
      </c>
      <c r="D36" s="1094"/>
      <c r="E36" s="1094">
        <f>運行指示書!K30</f>
        <v>0</v>
      </c>
      <c r="F36" s="1094"/>
      <c r="G36" s="101" t="str">
        <f t="shared" si="0"/>
        <v/>
      </c>
      <c r="H36" s="101">
        <f>ヒアリングシート!B117</f>
        <v>0</v>
      </c>
      <c r="I36" s="101">
        <f>運行指示書!K66</f>
        <v>0</v>
      </c>
      <c r="J36" s="101">
        <f>運行指示書!K67</f>
        <v>0</v>
      </c>
      <c r="K36" s="101" t="str">
        <f t="shared" si="1"/>
        <v/>
      </c>
      <c r="L36" s="100">
        <f>ヒアリングシート!B163</f>
        <v>0</v>
      </c>
      <c r="M36" s="101">
        <f>運行指示書!K105</f>
        <v>0</v>
      </c>
      <c r="N36" s="72">
        <f>運行指示書!K106</f>
        <v>0</v>
      </c>
      <c r="O36" s="93" t="str">
        <f t="shared" si="2"/>
        <v/>
      </c>
      <c r="P36" s="111">
        <v>11</v>
      </c>
      <c r="Q36" s="1084" t="s">
        <v>246</v>
      </c>
      <c r="R36" s="1085"/>
      <c r="S36" s="1085"/>
      <c r="T36" s="79"/>
      <c r="U36" s="1099" t="s">
        <v>244</v>
      </c>
      <c r="V36" s="1100"/>
      <c r="W36" s="1101"/>
    </row>
    <row r="37" spans="1:37" ht="13.5" customHeight="1">
      <c r="A37" s="1087">
        <f>ヒアリングシート!B73</f>
        <v>0</v>
      </c>
      <c r="B37" s="1088"/>
      <c r="C37" s="1094">
        <f>運行指示書!K31</f>
        <v>0</v>
      </c>
      <c r="D37" s="1094"/>
      <c r="E37" s="1094">
        <f>運行指示書!K32</f>
        <v>0</v>
      </c>
      <c r="F37" s="1094"/>
      <c r="G37" s="101" t="str">
        <f t="shared" si="0"/>
        <v/>
      </c>
      <c r="H37" s="101">
        <f>ヒアリングシート!B119</f>
        <v>0</v>
      </c>
      <c r="I37" s="101">
        <f>運行指示書!K68</f>
        <v>0</v>
      </c>
      <c r="J37" s="101">
        <f>運行指示書!K69</f>
        <v>0</v>
      </c>
      <c r="K37" s="101" t="str">
        <f t="shared" si="1"/>
        <v/>
      </c>
      <c r="L37" s="100">
        <f>ヒアリングシート!B165</f>
        <v>0</v>
      </c>
      <c r="M37" s="101">
        <f>運行指示書!K107</f>
        <v>0</v>
      </c>
      <c r="N37" s="72">
        <f>運行指示書!K108</f>
        <v>0</v>
      </c>
      <c r="O37" s="93" t="str">
        <f t="shared" si="2"/>
        <v/>
      </c>
      <c r="P37" s="111">
        <v>12</v>
      </c>
      <c r="Q37" s="1084"/>
      <c r="R37" s="1085"/>
      <c r="S37" s="1085"/>
      <c r="T37" s="79"/>
      <c r="U37" s="1099" t="s">
        <v>245</v>
      </c>
      <c r="V37" s="1100"/>
      <c r="W37" s="1101"/>
    </row>
    <row r="38" spans="1:37">
      <c r="A38" s="1087">
        <f>ヒアリングシート!B75</f>
        <v>0</v>
      </c>
      <c r="B38" s="1088"/>
      <c r="C38" s="1094">
        <f>運行指示書!AM11</f>
        <v>0</v>
      </c>
      <c r="D38" s="1094"/>
      <c r="E38" s="1094">
        <f>運行指示書!AM12</f>
        <v>0</v>
      </c>
      <c r="F38" s="1094"/>
      <c r="G38" s="101" t="str">
        <f t="shared" si="0"/>
        <v/>
      </c>
      <c r="H38" s="101">
        <f>ヒアリングシート!B121</f>
        <v>0</v>
      </c>
      <c r="I38" s="101">
        <f>運行指示書!AM48</f>
        <v>0</v>
      </c>
      <c r="J38" s="101">
        <f>運行指示書!AM49</f>
        <v>0</v>
      </c>
      <c r="K38" s="101" t="str">
        <f t="shared" si="1"/>
        <v/>
      </c>
      <c r="L38" s="100">
        <f>ヒアリングシート!B167</f>
        <v>0</v>
      </c>
      <c r="M38" s="101">
        <f>運行指示書!AM87</f>
        <v>0</v>
      </c>
      <c r="N38" s="101">
        <f>運行指示書!AN88</f>
        <v>0</v>
      </c>
      <c r="O38" s="93" t="str">
        <f t="shared" si="2"/>
        <v/>
      </c>
      <c r="P38" s="111">
        <v>13</v>
      </c>
      <c r="Q38" s="1084"/>
      <c r="R38" s="1085"/>
      <c r="S38" s="1085"/>
      <c r="T38" s="1092" t="s">
        <v>242</v>
      </c>
      <c r="U38" s="1092"/>
      <c r="V38" s="1092"/>
      <c r="W38" s="1093"/>
      <c r="AH38" s="7"/>
      <c r="AI38" s="7"/>
      <c r="AJ38" s="7"/>
      <c r="AK38" s="7"/>
    </row>
    <row r="39" spans="1:37">
      <c r="A39" s="1087">
        <f>ヒアリングシート!B77</f>
        <v>0</v>
      </c>
      <c r="B39" s="1088"/>
      <c r="C39" s="1094">
        <f>運行指示書!AM13</f>
        <v>0</v>
      </c>
      <c r="D39" s="1094"/>
      <c r="E39" s="1094">
        <f>運行指示書!AM14</f>
        <v>0</v>
      </c>
      <c r="F39" s="1094"/>
      <c r="G39" s="101" t="str">
        <f t="shared" si="0"/>
        <v/>
      </c>
      <c r="H39" s="101">
        <f>ヒアリングシート!B123</f>
        <v>0</v>
      </c>
      <c r="I39" s="101">
        <f>運行指示書!AM50</f>
        <v>0</v>
      </c>
      <c r="J39" s="101">
        <f>運行指示書!AM51</f>
        <v>0</v>
      </c>
      <c r="K39" s="101" t="str">
        <f t="shared" si="1"/>
        <v/>
      </c>
      <c r="L39" s="100">
        <f>ヒアリングシート!B169</f>
        <v>0</v>
      </c>
      <c r="M39" s="101">
        <f>運行指示書!AM89</f>
        <v>0</v>
      </c>
      <c r="N39" s="101">
        <f>運行指示書!AN90</f>
        <v>0</v>
      </c>
      <c r="O39" s="93" t="str">
        <f t="shared" si="2"/>
        <v/>
      </c>
      <c r="P39" s="111">
        <v>14</v>
      </c>
      <c r="Q39" s="1084" t="s">
        <v>266</v>
      </c>
      <c r="R39" s="1085"/>
      <c r="S39" s="1085"/>
      <c r="T39" s="1085"/>
      <c r="U39" s="1085"/>
      <c r="V39" s="1085"/>
      <c r="W39" s="1097"/>
      <c r="AH39" s="19"/>
    </row>
    <row r="40" spans="1:37" ht="13.5" customHeight="1">
      <c r="A40" s="1087">
        <f>ヒアリングシート!B79</f>
        <v>0</v>
      </c>
      <c r="B40" s="1088"/>
      <c r="C40" s="1094">
        <f>運行指示書!AM15</f>
        <v>0</v>
      </c>
      <c r="D40" s="1094"/>
      <c r="E40" s="1094">
        <f>運行指示書!AM16</f>
        <v>0</v>
      </c>
      <c r="F40" s="1094"/>
      <c r="G40" s="101" t="str">
        <f t="shared" si="0"/>
        <v/>
      </c>
      <c r="H40" s="101">
        <f>ヒアリングシート!B125</f>
        <v>0</v>
      </c>
      <c r="I40" s="101">
        <f>運行指示書!AM52</f>
        <v>0</v>
      </c>
      <c r="J40" s="101">
        <f>運行指示書!AM53</f>
        <v>0</v>
      </c>
      <c r="K40" s="101" t="str">
        <f t="shared" si="1"/>
        <v/>
      </c>
      <c r="L40" s="100">
        <f>ヒアリングシート!B171</f>
        <v>0</v>
      </c>
      <c r="M40" s="101">
        <f>運行指示書!AM91</f>
        <v>0</v>
      </c>
      <c r="N40" s="101">
        <f>運行指示書!AN92</f>
        <v>0</v>
      </c>
      <c r="O40" s="93" t="str">
        <f t="shared" si="2"/>
        <v/>
      </c>
      <c r="P40" s="111">
        <v>15</v>
      </c>
      <c r="Q40" s="1084" t="s">
        <v>252</v>
      </c>
      <c r="R40" s="1085"/>
      <c r="S40" s="1085"/>
      <c r="T40" s="1736">
        <f>'運送引受書(運行指示ベース）'!T40:V40</f>
        <v>0</v>
      </c>
      <c r="U40" s="1736"/>
      <c r="V40" s="1736"/>
      <c r="W40" s="95" t="s">
        <v>255</v>
      </c>
      <c r="AB40" s="71"/>
      <c r="AH40" s="18"/>
    </row>
    <row r="41" spans="1:37">
      <c r="A41" s="1087">
        <f>ヒアリングシート!B81</f>
        <v>0</v>
      </c>
      <c r="B41" s="1088"/>
      <c r="C41" s="1094">
        <f>運行指示書!AM17</f>
        <v>0</v>
      </c>
      <c r="D41" s="1094"/>
      <c r="E41" s="1094">
        <f>運行指示書!AM18</f>
        <v>0</v>
      </c>
      <c r="F41" s="1094"/>
      <c r="G41" s="101" t="str">
        <f t="shared" si="0"/>
        <v/>
      </c>
      <c r="H41" s="101">
        <f>ヒアリングシート!B127</f>
        <v>0</v>
      </c>
      <c r="I41" s="101">
        <f>運行指示書!AM54</f>
        <v>0</v>
      </c>
      <c r="J41" s="101">
        <f>運行指示書!AM55</f>
        <v>0</v>
      </c>
      <c r="K41" s="101" t="str">
        <f t="shared" si="1"/>
        <v/>
      </c>
      <c r="L41" s="100">
        <f>ヒアリングシート!B173</f>
        <v>0</v>
      </c>
      <c r="M41" s="101">
        <f>運行指示書!AM93</f>
        <v>0</v>
      </c>
      <c r="N41" s="101">
        <f>運行指示書!AN94</f>
        <v>0</v>
      </c>
      <c r="O41" s="93" t="str">
        <f t="shared" si="2"/>
        <v/>
      </c>
      <c r="P41" s="111">
        <v>16</v>
      </c>
      <c r="Q41" s="1084" t="s">
        <v>253</v>
      </c>
      <c r="R41" s="1085"/>
      <c r="S41" s="1085"/>
      <c r="T41" s="1736">
        <f>'運送引受書(運行指示ベース）'!T41:V41</f>
        <v>330</v>
      </c>
      <c r="U41" s="1736"/>
      <c r="V41" s="1736"/>
      <c r="W41" s="95" t="s">
        <v>255</v>
      </c>
      <c r="Z41" s="68"/>
      <c r="AH41" s="19"/>
    </row>
    <row r="42" spans="1:37">
      <c r="A42" s="1087"/>
      <c r="B42" s="1088"/>
      <c r="C42" s="1798" t="s">
        <v>782</v>
      </c>
      <c r="D42" s="1799"/>
      <c r="E42" s="1799"/>
      <c r="F42" s="1800"/>
      <c r="G42" s="384"/>
      <c r="H42" s="101"/>
      <c r="I42" s="1798" t="s">
        <v>783</v>
      </c>
      <c r="J42" s="1800"/>
      <c r="K42" s="384"/>
      <c r="L42" s="1803" t="s">
        <v>784</v>
      </c>
      <c r="M42" s="1804"/>
      <c r="N42" s="1824"/>
      <c r="O42" s="1825"/>
      <c r="P42" s="112">
        <v>17</v>
      </c>
      <c r="Q42" s="1084" t="s">
        <v>254</v>
      </c>
      <c r="R42" s="1085"/>
      <c r="S42" s="1085"/>
      <c r="T42" s="1104">
        <f>T44-(G43+K43+O43)</f>
        <v>0</v>
      </c>
      <c r="U42" s="1104"/>
      <c r="V42" s="1104"/>
      <c r="W42" s="95" t="s">
        <v>256</v>
      </c>
      <c r="AC42" s="75"/>
      <c r="AE42" s="71"/>
      <c r="AF42" s="71"/>
      <c r="AG42" s="71"/>
      <c r="AH42" s="6"/>
    </row>
    <row r="43" spans="1:37">
      <c r="A43" s="1087" t="str">
        <f>ヒアリングシート!B95</f>
        <v>ホテル駐車場/ひばり観光バス入庫</v>
      </c>
      <c r="B43" s="1088"/>
      <c r="C43" s="1094">
        <f>運行指示書!AM31</f>
        <v>0</v>
      </c>
      <c r="D43" s="1094"/>
      <c r="E43" s="1094"/>
      <c r="F43" s="1094"/>
      <c r="G43" s="101">
        <f>SUM(G26:G42)</f>
        <v>0</v>
      </c>
      <c r="H43" s="101" t="str">
        <f>ヒアリングシート!B141</f>
        <v>ホテル駐車場/ひばり観光バス入庫</v>
      </c>
      <c r="I43" s="101">
        <f>運行指示書!AM68</f>
        <v>0</v>
      </c>
      <c r="J43" s="101"/>
      <c r="K43" s="101">
        <f>SUM(K27:K42)</f>
        <v>0</v>
      </c>
      <c r="L43" s="100" t="str">
        <f>ヒアリングシート!B187</f>
        <v>ひばり観光バス　入庫</v>
      </c>
      <c r="M43" s="101">
        <f>運行指示書!AM107</f>
        <v>0</v>
      </c>
      <c r="N43" s="72"/>
      <c r="O43" s="94">
        <f>SUM(O27:O42)</f>
        <v>0</v>
      </c>
      <c r="P43" s="337">
        <v>18</v>
      </c>
      <c r="Q43" s="1084" t="s">
        <v>296</v>
      </c>
      <c r="R43" s="1085"/>
      <c r="S43" s="1085"/>
      <c r="T43" s="1104">
        <f>(T42-(運行指示書!K9+運行指示書!K9))</f>
        <v>0</v>
      </c>
      <c r="U43" s="1104"/>
      <c r="V43" s="1104"/>
      <c r="W43" s="95" t="s">
        <v>256</v>
      </c>
      <c r="Y43" s="463"/>
      <c r="Z43" s="463"/>
      <c r="AA43" s="463"/>
      <c r="AB43" s="463"/>
      <c r="AC43" s="463"/>
      <c r="AD43" s="463"/>
      <c r="AE43" s="463"/>
      <c r="AF43" s="463"/>
      <c r="AG43" s="463"/>
      <c r="AH43" s="463"/>
      <c r="AI43" s="463"/>
      <c r="AJ43" s="463"/>
      <c r="AK43" s="463"/>
    </row>
    <row r="44" spans="1:37" ht="14.25" thickBot="1">
      <c r="A44" s="1105" t="s">
        <v>240</v>
      </c>
      <c r="B44" s="1060"/>
      <c r="C44" s="1807"/>
      <c r="D44" s="1807"/>
      <c r="E44" s="1807"/>
      <c r="F44" s="1807"/>
      <c r="G44" s="1807"/>
      <c r="H44" s="103" t="s">
        <v>240</v>
      </c>
      <c r="I44" s="1807"/>
      <c r="J44" s="1807"/>
      <c r="K44" s="1807"/>
      <c r="L44" s="103" t="s">
        <v>241</v>
      </c>
      <c r="M44" s="1807"/>
      <c r="N44" s="1807"/>
      <c r="O44" s="1808"/>
      <c r="P44" s="87"/>
      <c r="Q44" s="1107" t="s">
        <v>297</v>
      </c>
      <c r="R44" s="1108"/>
      <c r="S44" s="1108"/>
      <c r="T44" s="1109">
        <f>IF(ヒアリングシート!C3=0,運行指示書!BM37,IF(ヒアリングシート!C3=1,運行指示書!BM74+運行指示書!BM74,IF(ヒアリングシート!C3=2,運行指示書!BM113+運行指示書!BM74+運行指示書!BM37)))</f>
        <v>0</v>
      </c>
      <c r="U44" s="1109"/>
      <c r="V44" s="1109"/>
      <c r="W44" s="116" t="s">
        <v>256</v>
      </c>
      <c r="Y44" s="463"/>
      <c r="Z44" s="463"/>
      <c r="AA44" s="463"/>
      <c r="AB44" s="463"/>
      <c r="AC44" s="463"/>
      <c r="AD44" s="463"/>
      <c r="AE44" s="463"/>
      <c r="AF44" s="463"/>
      <c r="AG44" s="463"/>
      <c r="AH44" s="463"/>
      <c r="AI44" s="463"/>
      <c r="AJ44" s="463"/>
      <c r="AK44" s="463"/>
    </row>
    <row r="45" spans="1:37" ht="14.25" thickBot="1">
      <c r="A45" s="1148" t="s">
        <v>281</v>
      </c>
      <c r="B45" s="1149"/>
      <c r="C45" s="1796"/>
      <c r="D45" s="1796"/>
      <c r="E45" s="1796"/>
      <c r="F45" s="1796"/>
      <c r="G45" s="1796"/>
      <c r="H45" s="1796"/>
      <c r="I45" s="1796"/>
      <c r="J45" s="1796"/>
      <c r="K45" s="1796"/>
      <c r="L45" s="1796"/>
      <c r="M45" s="1796"/>
      <c r="N45" s="1796"/>
      <c r="O45" s="1797"/>
      <c r="Y45" s="463"/>
      <c r="Z45" s="463"/>
      <c r="AA45" s="463"/>
      <c r="AB45" s="463"/>
      <c r="AC45" s="463"/>
      <c r="AD45" s="463"/>
      <c r="AE45" s="463"/>
      <c r="AF45" s="463"/>
      <c r="AG45" s="463"/>
      <c r="AH45" s="463"/>
      <c r="AI45" s="463"/>
      <c r="AJ45" s="463"/>
      <c r="AK45" s="463"/>
    </row>
    <row r="46" spans="1:37" ht="13.5" customHeight="1" thickBot="1">
      <c r="P46" s="99"/>
      <c r="Q46" s="1118" t="s">
        <v>258</v>
      </c>
      <c r="R46" s="1118"/>
      <c r="S46" s="1118"/>
      <c r="T46" s="1749">
        <f>'運送引受書(運行指示ベース）'!T46:V46</f>
        <v>0</v>
      </c>
      <c r="U46" s="1749"/>
      <c r="V46" s="1749"/>
      <c r="W46" s="89" t="s">
        <v>185</v>
      </c>
      <c r="Y46" s="463"/>
      <c r="Z46" s="463"/>
      <c r="AA46" s="463"/>
      <c r="AB46" s="463"/>
      <c r="AC46" s="463"/>
      <c r="AD46" s="463"/>
      <c r="AE46" s="463"/>
      <c r="AF46" s="463"/>
      <c r="AG46" s="463"/>
      <c r="AH46" s="463"/>
      <c r="AI46" s="463"/>
      <c r="AJ46" s="463"/>
      <c r="AK46" s="463"/>
    </row>
    <row r="47" spans="1:37">
      <c r="A47" s="1110" t="s">
        <v>247</v>
      </c>
      <c r="B47" s="1113" t="s">
        <v>51</v>
      </c>
      <c r="C47" s="1113"/>
      <c r="D47" s="1113"/>
      <c r="E47" s="1745" t="str">
        <f>運行指示書!AB33</f>
        <v>利用無し</v>
      </c>
      <c r="F47" s="1746"/>
      <c r="G47" s="1747"/>
      <c r="H47" s="1813"/>
      <c r="I47" s="1813"/>
      <c r="J47" s="1113" t="s">
        <v>9</v>
      </c>
      <c r="K47" s="1113"/>
      <c r="L47" s="1745" t="str">
        <f>運行指示書!AB34</f>
        <v>利用無し</v>
      </c>
      <c r="M47" s="1747"/>
      <c r="N47" s="1738"/>
      <c r="O47" s="1739"/>
      <c r="P47" s="1826"/>
      <c r="Q47" s="1128"/>
      <c r="R47" s="1128"/>
      <c r="S47" s="1128"/>
      <c r="T47" s="1128"/>
      <c r="U47" s="1128"/>
      <c r="V47" s="1128"/>
      <c r="W47" s="1129"/>
      <c r="X47" s="462"/>
      <c r="Y47" s="463"/>
      <c r="Z47" s="463"/>
      <c r="AA47" s="463"/>
      <c r="AB47" s="463"/>
      <c r="AC47" s="463"/>
      <c r="AD47" s="463"/>
      <c r="AE47" s="463"/>
      <c r="AF47" s="463"/>
      <c r="AG47" s="463"/>
      <c r="AH47" s="463"/>
      <c r="AI47" s="463"/>
      <c r="AJ47" s="463"/>
      <c r="AK47" s="463"/>
    </row>
    <row r="48" spans="1:37">
      <c r="A48" s="1111"/>
      <c r="B48" s="1114"/>
      <c r="C48" s="1114"/>
      <c r="D48" s="1114"/>
      <c r="E48" s="1055"/>
      <c r="F48" s="1056"/>
      <c r="G48" s="1748"/>
      <c r="H48" s="1814"/>
      <c r="I48" s="1814"/>
      <c r="J48" s="1114"/>
      <c r="K48" s="1114"/>
      <c r="L48" s="1055"/>
      <c r="M48" s="1748"/>
      <c r="N48" s="1740"/>
      <c r="O48" s="1741"/>
      <c r="P48" s="1826"/>
      <c r="Q48" s="1128"/>
      <c r="R48" s="1128"/>
      <c r="S48" s="1128"/>
      <c r="T48" s="1128"/>
      <c r="U48" s="1128"/>
      <c r="V48" s="1128"/>
      <c r="W48" s="1129"/>
      <c r="Y48" s="463"/>
      <c r="Z48" s="463"/>
      <c r="AA48" s="463"/>
      <c r="AB48" s="463"/>
      <c r="AC48" s="463"/>
      <c r="AD48" s="463"/>
      <c r="AE48" s="463"/>
      <c r="AF48" s="463"/>
      <c r="AG48" s="463"/>
      <c r="AH48" s="463"/>
      <c r="AI48" s="463"/>
      <c r="AJ48" s="463"/>
      <c r="AK48" s="463"/>
    </row>
    <row r="49" spans="1:37">
      <c r="A49" s="1111"/>
      <c r="B49" s="1117" t="s">
        <v>250</v>
      </c>
      <c r="C49" s="1117"/>
      <c r="D49" s="1117"/>
      <c r="E49" s="1736"/>
      <c r="F49" s="1736"/>
      <c r="G49" s="1736"/>
      <c r="H49" s="1736"/>
      <c r="I49" s="1736"/>
      <c r="J49" s="1736"/>
      <c r="K49" s="1736"/>
      <c r="L49" s="1736"/>
      <c r="M49" s="1736"/>
      <c r="N49" s="1736"/>
      <c r="O49" s="1737"/>
      <c r="P49" s="1826"/>
      <c r="Q49" s="1128"/>
      <c r="R49" s="1128"/>
      <c r="S49" s="1128"/>
      <c r="T49" s="1128"/>
      <c r="U49" s="1128"/>
      <c r="V49" s="1128"/>
      <c r="W49" s="1129"/>
      <c r="X49" s="462"/>
      <c r="Y49" s="463"/>
      <c r="Z49" s="463"/>
      <c r="AA49" s="463"/>
      <c r="AB49" s="463"/>
      <c r="AC49" s="463"/>
      <c r="AD49" s="463"/>
      <c r="AE49" s="463"/>
      <c r="AF49" s="463"/>
      <c r="AG49" s="463"/>
      <c r="AH49" s="463"/>
      <c r="AI49" s="463"/>
      <c r="AJ49" s="463"/>
      <c r="AK49" s="463"/>
    </row>
    <row r="50" spans="1:37">
      <c r="A50" s="1111"/>
      <c r="B50" s="1117"/>
      <c r="C50" s="1117"/>
      <c r="D50" s="1117"/>
      <c r="E50" s="1736"/>
      <c r="F50" s="1736"/>
      <c r="G50" s="1736"/>
      <c r="H50" s="1736"/>
      <c r="I50" s="1736"/>
      <c r="J50" s="1736"/>
      <c r="K50" s="1736"/>
      <c r="L50" s="1736"/>
      <c r="M50" s="1736"/>
      <c r="N50" s="1736"/>
      <c r="O50" s="1737"/>
      <c r="P50" s="1826"/>
      <c r="Q50" s="1128"/>
      <c r="R50" s="1128"/>
      <c r="S50" s="1128"/>
      <c r="T50" s="1128"/>
      <c r="U50" s="1128"/>
      <c r="V50" s="1128"/>
      <c r="W50" s="1129"/>
      <c r="Y50" s="463"/>
      <c r="Z50" s="463"/>
      <c r="AA50" s="463"/>
      <c r="AB50" s="463"/>
      <c r="AC50" s="463"/>
      <c r="AD50" s="463"/>
      <c r="AE50" s="463"/>
      <c r="AF50" s="463"/>
      <c r="AG50" s="463"/>
      <c r="AH50" s="463"/>
      <c r="AI50" s="463"/>
      <c r="AJ50" s="463"/>
      <c r="AK50" s="463"/>
    </row>
    <row r="51" spans="1:37">
      <c r="A51" s="1111"/>
      <c r="B51" s="1809"/>
      <c r="C51" s="1809"/>
      <c r="D51" s="1809"/>
      <c r="E51" s="1809"/>
      <c r="F51" s="1809"/>
      <c r="G51" s="1809"/>
      <c r="H51" s="1809"/>
      <c r="I51" s="1809"/>
      <c r="J51" s="1809"/>
      <c r="K51" s="1809"/>
      <c r="L51" s="1809"/>
      <c r="M51" s="1809"/>
      <c r="N51" s="1809"/>
      <c r="O51" s="1810"/>
      <c r="P51" s="87" t="s">
        <v>262</v>
      </c>
      <c r="Q51" s="1703"/>
      <c r="R51" s="1703"/>
      <c r="S51" s="1703"/>
      <c r="T51" s="1744"/>
      <c r="U51" s="1744"/>
      <c r="V51" s="1744"/>
      <c r="W51" s="90" t="s">
        <v>185</v>
      </c>
      <c r="Y51" s="463"/>
      <c r="Z51" s="463"/>
      <c r="AA51" s="463"/>
      <c r="AB51" s="463"/>
      <c r="AC51" s="463"/>
      <c r="AD51" s="463"/>
      <c r="AE51" s="463"/>
      <c r="AF51" s="463"/>
      <c r="AG51" s="463"/>
      <c r="AH51" s="463"/>
      <c r="AI51" s="463"/>
      <c r="AJ51" s="463"/>
      <c r="AK51" s="463"/>
    </row>
    <row r="52" spans="1:37">
      <c r="A52" s="1111"/>
      <c r="B52" s="1809"/>
      <c r="C52" s="1809"/>
      <c r="D52" s="1809"/>
      <c r="E52" s="1809"/>
      <c r="F52" s="1809"/>
      <c r="G52" s="1809"/>
      <c r="H52" s="1809"/>
      <c r="I52" s="1809"/>
      <c r="J52" s="1809"/>
      <c r="K52" s="1809"/>
      <c r="L52" s="1809"/>
      <c r="M52" s="1809"/>
      <c r="N52" s="1809"/>
      <c r="O52" s="1810"/>
      <c r="P52" s="87" t="s">
        <v>262</v>
      </c>
      <c r="Q52" s="1703"/>
      <c r="R52" s="1703"/>
      <c r="S52" s="1703"/>
      <c r="T52" s="1744">
        <f>IF(Q52=リスト集!J28,20000,IF(Q52=リスト集!J29,15000,IF(Q52=リスト集!J30,AG71,0)))</f>
        <v>0</v>
      </c>
      <c r="U52" s="1744"/>
      <c r="V52" s="1744"/>
      <c r="W52" s="90" t="s">
        <v>185</v>
      </c>
      <c r="Y52" s="463"/>
      <c r="Z52" s="463"/>
      <c r="AA52" s="463"/>
      <c r="AB52" s="463"/>
      <c r="AC52" s="463"/>
      <c r="AD52" s="463"/>
      <c r="AE52" s="463"/>
      <c r="AF52" s="463"/>
      <c r="AG52" s="463"/>
      <c r="AH52" s="463"/>
      <c r="AI52" s="463"/>
      <c r="AJ52" s="463"/>
      <c r="AK52" s="463"/>
    </row>
    <row r="53" spans="1:37">
      <c r="A53" s="1111"/>
      <c r="B53" s="1809"/>
      <c r="C53" s="1809"/>
      <c r="D53" s="1809"/>
      <c r="E53" s="1809"/>
      <c r="F53" s="1809"/>
      <c r="G53" s="1809"/>
      <c r="H53" s="1809"/>
      <c r="I53" s="1809"/>
      <c r="J53" s="1809"/>
      <c r="K53" s="1809"/>
      <c r="L53" s="1809"/>
      <c r="M53" s="1809"/>
      <c r="N53" s="1809"/>
      <c r="O53" s="1810"/>
      <c r="P53" s="87" t="s">
        <v>262</v>
      </c>
      <c r="Q53" s="1743" t="str">
        <f>T30</f>
        <v>ワンマン</v>
      </c>
      <c r="R53" s="1703"/>
      <c r="S53" s="1703"/>
      <c r="T53" s="1744"/>
      <c r="U53" s="1744"/>
      <c r="V53" s="1744"/>
      <c r="W53" s="90" t="s">
        <v>185</v>
      </c>
      <c r="Y53" s="463"/>
      <c r="Z53" s="463"/>
      <c r="AA53" s="463"/>
      <c r="AB53" s="463"/>
      <c r="AC53" s="463"/>
      <c r="AD53" s="463"/>
      <c r="AE53" s="463"/>
      <c r="AF53" s="463"/>
      <c r="AG53" s="463"/>
      <c r="AH53" s="463"/>
      <c r="AI53" s="463"/>
      <c r="AJ53" s="463"/>
      <c r="AK53" s="463"/>
    </row>
    <row r="54" spans="1:37" ht="14.25" thickBot="1">
      <c r="A54" s="1112"/>
      <c r="B54" s="1811"/>
      <c r="C54" s="1811"/>
      <c r="D54" s="1811"/>
      <c r="E54" s="1811"/>
      <c r="F54" s="1811"/>
      <c r="G54" s="1811"/>
      <c r="H54" s="1811"/>
      <c r="I54" s="1811"/>
      <c r="J54" s="1811"/>
      <c r="K54" s="1811"/>
      <c r="L54" s="1811"/>
      <c r="M54" s="1811"/>
      <c r="N54" s="1811"/>
      <c r="O54" s="1812"/>
      <c r="P54" s="1732" t="s">
        <v>261</v>
      </c>
      <c r="Q54" s="1733"/>
      <c r="R54" s="1733"/>
      <c r="S54" s="1733"/>
      <c r="T54" s="1716">
        <f>(T46+T48+T51+T52+T53)*(IF(ヒアリングシート!C36=108%,8%,10%))</f>
        <v>0</v>
      </c>
      <c r="U54" s="1716"/>
      <c r="V54" s="1716"/>
      <c r="W54" s="90" t="s">
        <v>185</v>
      </c>
      <c r="Y54" s="463"/>
      <c r="Z54" s="463"/>
      <c r="AA54" s="463"/>
      <c r="AB54" s="463"/>
      <c r="AC54" s="463"/>
      <c r="AD54" s="463"/>
      <c r="AE54" s="463"/>
      <c r="AF54" s="463"/>
      <c r="AG54" s="463"/>
      <c r="AH54" s="463"/>
      <c r="AI54" s="463"/>
      <c r="AJ54" s="463"/>
      <c r="AK54" s="463"/>
    </row>
    <row r="55" spans="1:37" ht="13.5" customHeight="1">
      <c r="A55" s="1723" t="s">
        <v>836</v>
      </c>
      <c r="B55" s="1723"/>
      <c r="C55" s="1723"/>
      <c r="D55" s="1723"/>
      <c r="E55" s="1723"/>
      <c r="F55" s="1723"/>
      <c r="G55" s="1723"/>
      <c r="H55" s="1723"/>
      <c r="I55" s="1723"/>
      <c r="J55" s="1723"/>
      <c r="K55" s="1723"/>
      <c r="L55" s="1723"/>
      <c r="M55" s="1723"/>
      <c r="N55" s="1723"/>
      <c r="O55" s="1724"/>
      <c r="P55" s="87" t="s">
        <v>262</v>
      </c>
      <c r="Q55" s="1703" t="s">
        <v>263</v>
      </c>
      <c r="R55" s="1703"/>
      <c r="S55" s="1703"/>
      <c r="T55" s="1702"/>
      <c r="U55" s="1702"/>
      <c r="V55" s="1702"/>
      <c r="W55" s="90" t="s">
        <v>185</v>
      </c>
      <c r="Y55" s="463"/>
      <c r="Z55" s="463"/>
      <c r="AA55" s="463"/>
      <c r="AB55" s="463"/>
      <c r="AC55" s="463"/>
      <c r="AD55" s="463"/>
      <c r="AE55" s="463"/>
      <c r="AF55" s="463"/>
      <c r="AG55" s="463"/>
      <c r="AH55" s="463"/>
      <c r="AI55" s="463"/>
      <c r="AJ55" s="463"/>
      <c r="AK55" s="463"/>
    </row>
    <row r="56" spans="1:37">
      <c r="A56" s="1839"/>
      <c r="B56" s="1839"/>
      <c r="C56" s="1839"/>
      <c r="D56" s="1839"/>
      <c r="E56" s="1839"/>
      <c r="F56" s="1839"/>
      <c r="G56" s="1839"/>
      <c r="H56" s="1839"/>
      <c r="I56" s="1839"/>
      <c r="J56" s="1839"/>
      <c r="K56" s="1839"/>
      <c r="L56" s="1839"/>
      <c r="M56" s="1839"/>
      <c r="N56" s="1839"/>
      <c r="O56" s="1840"/>
      <c r="P56" s="461" t="s">
        <v>262</v>
      </c>
      <c r="Q56" s="1703" t="s">
        <v>835</v>
      </c>
      <c r="R56" s="1703"/>
      <c r="S56" s="1703"/>
      <c r="T56" s="1702"/>
      <c r="U56" s="1702"/>
      <c r="V56" s="1702"/>
      <c r="W56" s="90" t="s">
        <v>185</v>
      </c>
      <c r="Y56" s="463"/>
      <c r="Z56" s="463"/>
      <c r="AA56" s="463"/>
      <c r="AB56" s="463"/>
      <c r="AC56" s="463"/>
      <c r="AD56" s="463"/>
      <c r="AE56" s="463"/>
      <c r="AF56" s="463"/>
      <c r="AG56" s="463"/>
      <c r="AH56" s="463"/>
      <c r="AI56" s="463"/>
      <c r="AJ56" s="463"/>
      <c r="AK56" s="463"/>
    </row>
    <row r="57" spans="1:37" ht="14.25" customHeight="1" thickBot="1">
      <c r="A57" s="1841"/>
      <c r="B57" s="1841"/>
      <c r="C57" s="1841"/>
      <c r="D57" s="1841"/>
      <c r="E57" s="1841"/>
      <c r="F57" s="1841"/>
      <c r="G57" s="1841"/>
      <c r="H57" s="1841"/>
      <c r="I57" s="1841"/>
      <c r="J57" s="1841"/>
      <c r="K57" s="1841"/>
      <c r="L57" s="1841"/>
      <c r="M57" s="1841"/>
      <c r="N57" s="1841"/>
      <c r="O57" s="1842"/>
      <c r="P57" s="1718" t="s">
        <v>265</v>
      </c>
      <c r="Q57" s="1719"/>
      <c r="R57" s="1719"/>
      <c r="S57" s="1719"/>
      <c r="T57" s="1717">
        <f>T46+T48+T51+T52+T53+T54+T55+T56</f>
        <v>0</v>
      </c>
      <c r="U57" s="1717"/>
      <c r="V57" s="1717"/>
      <c r="W57" s="457" t="s">
        <v>185</v>
      </c>
      <c r="X57" s="462"/>
      <c r="Y57" s="463"/>
      <c r="Z57" s="463"/>
      <c r="AA57" s="463"/>
      <c r="AB57" s="463"/>
      <c r="AC57" s="463"/>
      <c r="AD57" s="463"/>
      <c r="AE57" s="463"/>
      <c r="AF57" s="463"/>
      <c r="AG57" s="463"/>
      <c r="AH57" s="463"/>
      <c r="AI57" s="463"/>
      <c r="AJ57" s="463"/>
      <c r="AK57" s="463"/>
    </row>
    <row r="58" spans="1:37" ht="14.25" customHeight="1" thickTop="1">
      <c r="A58" s="1833"/>
      <c r="B58" s="1834"/>
      <c r="C58" s="1834"/>
      <c r="D58" s="1834"/>
      <c r="E58" s="1834"/>
      <c r="F58" s="1834"/>
      <c r="G58" s="1834"/>
      <c r="H58" s="1834"/>
      <c r="I58" s="1834"/>
      <c r="J58" s="1834"/>
      <c r="K58" s="1834"/>
      <c r="L58" s="1834"/>
      <c r="M58" s="1834"/>
      <c r="N58" s="1834"/>
      <c r="O58" s="1835"/>
      <c r="P58" s="1827"/>
      <c r="Q58" s="1828"/>
      <c r="R58" s="1828"/>
      <c r="S58" s="1828"/>
      <c r="T58" s="1828"/>
      <c r="U58" s="1828"/>
      <c r="V58" s="1828"/>
      <c r="W58" s="1829"/>
      <c r="Y58" s="463"/>
      <c r="Z58" s="463"/>
      <c r="AA58" s="463"/>
      <c r="AB58" s="463"/>
      <c r="AC58" s="463"/>
      <c r="AD58" s="463"/>
      <c r="AE58" s="463"/>
      <c r="AF58" s="463"/>
      <c r="AG58" s="463"/>
      <c r="AH58" s="463"/>
      <c r="AI58" s="463"/>
      <c r="AJ58" s="463"/>
      <c r="AK58" s="463"/>
    </row>
    <row r="59" spans="1:37" ht="14.25" customHeight="1" thickBot="1">
      <c r="A59" s="1836"/>
      <c r="B59" s="1837"/>
      <c r="C59" s="1837"/>
      <c r="D59" s="1837"/>
      <c r="E59" s="1837"/>
      <c r="F59" s="1837"/>
      <c r="G59" s="1837"/>
      <c r="H59" s="1837"/>
      <c r="I59" s="1837"/>
      <c r="J59" s="1837"/>
      <c r="K59" s="1837"/>
      <c r="L59" s="1837"/>
      <c r="M59" s="1837"/>
      <c r="N59" s="1837"/>
      <c r="O59" s="1838"/>
      <c r="P59" s="1830"/>
      <c r="Q59" s="1831"/>
      <c r="R59" s="1831"/>
      <c r="S59" s="1831"/>
      <c r="T59" s="1831"/>
      <c r="U59" s="1831"/>
      <c r="V59" s="1831"/>
      <c r="W59" s="1832"/>
      <c r="Y59" s="463"/>
      <c r="Z59" s="463"/>
      <c r="AA59" s="463"/>
      <c r="AB59" s="463"/>
      <c r="AC59" s="463"/>
      <c r="AD59" s="463"/>
      <c r="AE59" s="463"/>
      <c r="AF59" s="463"/>
      <c r="AG59" s="463"/>
      <c r="AH59" s="463"/>
      <c r="AI59" s="463"/>
      <c r="AJ59" s="463"/>
      <c r="AK59" s="463"/>
    </row>
    <row r="60" spans="1:37">
      <c r="O60" s="81"/>
      <c r="P60" s="35"/>
      <c r="Q60" s="35"/>
      <c r="R60" s="36"/>
      <c r="S60" s="36"/>
      <c r="T60" s="36"/>
      <c r="U60" s="36"/>
      <c r="V60" s="36"/>
      <c r="W60" s="36"/>
      <c r="Y60" s="463"/>
      <c r="Z60" s="463"/>
      <c r="AA60" s="463"/>
      <c r="AB60" s="463"/>
      <c r="AC60" s="463"/>
      <c r="AD60" s="463"/>
      <c r="AE60" s="463"/>
      <c r="AF60" s="463"/>
      <c r="AG60" s="463"/>
      <c r="AH60" s="463"/>
      <c r="AI60" s="463"/>
      <c r="AJ60" s="463"/>
      <c r="AK60" s="463"/>
    </row>
    <row r="61" spans="1:37">
      <c r="R61" s="458"/>
      <c r="S61" s="458"/>
      <c r="T61" s="458"/>
      <c r="U61" s="458"/>
      <c r="V61" s="458"/>
      <c r="W61" s="36"/>
      <c r="Y61" s="463"/>
      <c r="Z61" s="463"/>
      <c r="AA61" s="463"/>
      <c r="AB61" s="463"/>
      <c r="AC61" s="463"/>
      <c r="AD61" s="463"/>
      <c r="AE61" s="463"/>
      <c r="AF61" s="463"/>
      <c r="AG61" s="463"/>
      <c r="AH61" s="463"/>
      <c r="AI61" s="463"/>
      <c r="AJ61" s="463"/>
      <c r="AK61" s="463"/>
    </row>
    <row r="62" spans="1:37">
      <c r="A62" s="52"/>
      <c r="B62" s="52"/>
      <c r="C62" s="52"/>
      <c r="D62" s="52"/>
      <c r="E62" s="52"/>
      <c r="F62" s="52"/>
      <c r="G62" s="52"/>
      <c r="H62" s="52"/>
      <c r="I62" s="52"/>
      <c r="J62" s="52"/>
      <c r="K62" s="52"/>
      <c r="L62" s="52"/>
      <c r="M62" s="52"/>
      <c r="N62" s="52"/>
      <c r="O62" s="52"/>
      <c r="P62" s="52"/>
      <c r="Y62" s="463"/>
      <c r="Z62" s="463"/>
      <c r="AA62" s="463"/>
      <c r="AB62" s="463"/>
      <c r="AC62" s="463"/>
      <c r="AD62" s="463"/>
      <c r="AE62" s="463"/>
      <c r="AF62" s="463"/>
      <c r="AG62" s="463"/>
      <c r="AH62" s="463"/>
      <c r="AI62" s="463"/>
      <c r="AJ62" s="463"/>
      <c r="AK62" s="463"/>
    </row>
    <row r="63" spans="1:37">
      <c r="A63" s="77"/>
      <c r="B63" s="77"/>
      <c r="C63" s="77"/>
      <c r="D63" s="77"/>
      <c r="E63" s="77"/>
      <c r="F63" s="77"/>
      <c r="G63" s="77"/>
      <c r="H63" s="77"/>
      <c r="I63" s="77"/>
      <c r="J63" s="77"/>
      <c r="K63" s="77"/>
      <c r="L63" s="77"/>
      <c r="M63" s="77"/>
      <c r="N63" s="77"/>
      <c r="T63" s="361"/>
      <c r="U63" s="361"/>
      <c r="V63" s="361"/>
      <c r="W63" s="361"/>
      <c r="Y63" s="463"/>
      <c r="Z63" s="463"/>
      <c r="AA63" s="463"/>
      <c r="AB63" s="463"/>
      <c r="AC63" s="463"/>
      <c r="AD63" s="463"/>
      <c r="AE63" s="463"/>
      <c r="AF63" s="463"/>
      <c r="AG63" s="463"/>
      <c r="AH63" s="463"/>
      <c r="AI63" s="463"/>
      <c r="AJ63" s="463"/>
      <c r="AK63" s="463"/>
    </row>
    <row r="64" spans="1:37">
      <c r="A64" s="77"/>
      <c r="B64" s="77"/>
      <c r="C64" s="77"/>
      <c r="D64" s="77"/>
      <c r="E64" s="77"/>
      <c r="F64" s="77"/>
      <c r="G64" s="77"/>
      <c r="H64" s="77"/>
      <c r="I64" s="77"/>
      <c r="J64" s="80"/>
      <c r="K64" s="77"/>
      <c r="L64" s="77"/>
      <c r="M64" s="77"/>
      <c r="N64" s="77"/>
      <c r="Y64" s="463"/>
      <c r="Z64" s="463"/>
      <c r="AA64" s="463"/>
      <c r="AB64" s="463"/>
      <c r="AC64" s="463"/>
      <c r="AD64" s="463"/>
      <c r="AE64" s="463"/>
      <c r="AF64" s="463"/>
      <c r="AG64" s="463"/>
      <c r="AH64" s="463"/>
      <c r="AI64" s="463"/>
      <c r="AJ64" s="463"/>
      <c r="AK64" s="463"/>
    </row>
    <row r="65" spans="1:37">
      <c r="F65" s="77"/>
      <c r="G65" s="77"/>
      <c r="H65" s="77"/>
      <c r="I65" s="77"/>
      <c r="J65" s="77"/>
      <c r="K65" s="77"/>
      <c r="L65" s="77"/>
      <c r="M65" s="77"/>
      <c r="N65" s="77"/>
      <c r="Y65" s="463"/>
      <c r="Z65" s="463"/>
      <c r="AA65" s="463"/>
      <c r="AB65" s="463"/>
      <c r="AC65" s="463"/>
      <c r="AD65" s="463"/>
      <c r="AE65" s="463"/>
      <c r="AF65" s="463"/>
      <c r="AG65" s="463"/>
      <c r="AH65" s="463"/>
      <c r="AI65" s="463"/>
      <c r="AJ65" s="463"/>
      <c r="AK65" s="463"/>
    </row>
    <row r="66" spans="1:37">
      <c r="F66" s="77"/>
      <c r="G66" s="77"/>
      <c r="H66" s="77"/>
      <c r="I66" s="77"/>
      <c r="J66" s="77"/>
      <c r="K66" s="77"/>
      <c r="L66" s="77"/>
      <c r="M66" s="77"/>
      <c r="N66" s="77"/>
      <c r="Y66" s="463"/>
      <c r="Z66" s="463"/>
      <c r="AA66" s="463"/>
      <c r="AB66" s="463"/>
      <c r="AC66" s="463"/>
      <c r="AD66" s="463"/>
      <c r="AE66" s="463"/>
      <c r="AF66" s="463"/>
      <c r="AG66" s="463"/>
      <c r="AH66" s="463"/>
      <c r="AI66" s="463"/>
      <c r="AJ66" s="463"/>
      <c r="AK66" s="463"/>
    </row>
    <row r="67" spans="1:37">
      <c r="F67" s="84"/>
      <c r="G67" s="84"/>
      <c r="H67" s="84"/>
      <c r="I67" s="84"/>
      <c r="J67" s="84"/>
      <c r="K67" s="84"/>
      <c r="L67" s="84"/>
      <c r="M67" s="84"/>
      <c r="N67" s="84"/>
      <c r="Y67" s="463"/>
      <c r="Z67" s="463"/>
      <c r="AA67" s="463"/>
      <c r="AB67" s="463"/>
      <c r="AC67" s="463"/>
      <c r="AD67" s="463"/>
      <c r="AE67" s="463"/>
      <c r="AF67" s="463"/>
      <c r="AG67" s="463"/>
      <c r="AH67" s="463"/>
      <c r="AI67" s="463"/>
      <c r="AJ67" s="463"/>
      <c r="AK67" s="463"/>
    </row>
    <row r="68" spans="1:37">
      <c r="A68" s="32"/>
      <c r="B68" s="32"/>
      <c r="C68" s="32"/>
      <c r="D68" s="32"/>
      <c r="E68" s="32"/>
      <c r="F68" s="76"/>
      <c r="G68" s="76"/>
      <c r="H68" s="76"/>
      <c r="I68" s="76"/>
      <c r="J68" s="76"/>
      <c r="K68" s="76"/>
      <c r="L68" s="76"/>
      <c r="M68" s="76"/>
      <c r="N68" s="76"/>
      <c r="Y68" s="463"/>
      <c r="Z68" s="463"/>
      <c r="AA68" s="463"/>
      <c r="AB68" s="463"/>
      <c r="AC68" s="463"/>
      <c r="AD68" s="463"/>
      <c r="AE68" s="463"/>
      <c r="AF68" s="463"/>
      <c r="AG68" s="463"/>
      <c r="AH68" s="463"/>
      <c r="AI68" s="463"/>
      <c r="AJ68" s="463"/>
      <c r="AK68" s="463"/>
    </row>
    <row r="69" spans="1:37">
      <c r="A69" s="32"/>
      <c r="B69" s="32"/>
      <c r="C69" s="32"/>
      <c r="D69" s="32"/>
      <c r="E69" s="32"/>
      <c r="F69" s="82"/>
      <c r="G69" s="33"/>
      <c r="H69" s="33"/>
      <c r="I69" s="33"/>
      <c r="J69" s="33"/>
      <c r="K69" s="33"/>
      <c r="L69" s="33"/>
      <c r="M69" s="33"/>
      <c r="N69" s="33"/>
      <c r="Y69" s="463"/>
      <c r="Z69" s="463"/>
      <c r="AA69" s="463"/>
      <c r="AB69" s="463"/>
      <c r="AC69" s="463"/>
      <c r="AD69" s="463"/>
      <c r="AE69" s="463"/>
      <c r="AF69" s="463"/>
      <c r="AG69" s="463"/>
      <c r="AH69" s="463"/>
      <c r="AI69" s="463"/>
      <c r="AJ69" s="463"/>
      <c r="AK69" s="463"/>
    </row>
    <row r="70" spans="1:37">
      <c r="A70" s="32"/>
      <c r="B70" s="32"/>
      <c r="C70" s="32"/>
      <c r="D70" s="32"/>
      <c r="E70" s="32"/>
      <c r="F70" s="34"/>
      <c r="G70" s="34"/>
      <c r="H70" s="34"/>
      <c r="I70" s="34"/>
      <c r="J70" s="34"/>
      <c r="K70" s="34"/>
      <c r="L70" s="34"/>
      <c r="M70" s="34"/>
      <c r="N70" s="34"/>
      <c r="Y70" s="463"/>
      <c r="Z70" s="463"/>
      <c r="AA70" s="463"/>
      <c r="AB70" s="463"/>
      <c r="AC70" s="463"/>
      <c r="AD70" s="463"/>
      <c r="AE70" s="463"/>
      <c r="AF70" s="463"/>
      <c r="AG70" s="463"/>
      <c r="AH70" s="463"/>
      <c r="AI70" s="463"/>
      <c r="AJ70" s="463"/>
      <c r="AK70" s="463"/>
    </row>
    <row r="71" spans="1:37">
      <c r="A71" s="83"/>
      <c r="B71" s="32"/>
      <c r="C71" s="32"/>
      <c r="D71" s="32"/>
      <c r="E71" s="32"/>
      <c r="F71" s="82"/>
      <c r="G71" s="34"/>
      <c r="H71" s="34"/>
      <c r="I71" s="34"/>
      <c r="J71" s="34"/>
      <c r="K71" s="34"/>
      <c r="L71" s="34"/>
      <c r="M71" s="34"/>
      <c r="N71" s="34"/>
      <c r="Y71" s="463"/>
      <c r="Z71" s="463"/>
      <c r="AA71" s="463"/>
      <c r="AB71" s="463"/>
      <c r="AC71" s="463"/>
      <c r="AD71" s="463"/>
      <c r="AE71" s="463"/>
      <c r="AF71" s="463"/>
      <c r="AG71" s="463"/>
      <c r="AH71" s="463"/>
      <c r="AI71" s="463"/>
      <c r="AJ71" s="463"/>
      <c r="AK71" s="463"/>
    </row>
    <row r="72" spans="1:37">
      <c r="A72" s="32"/>
      <c r="B72" s="32"/>
      <c r="C72" s="32"/>
      <c r="D72" s="32"/>
      <c r="E72" s="32"/>
      <c r="H72" s="34"/>
      <c r="I72" s="34"/>
      <c r="J72" s="34"/>
      <c r="K72" s="34"/>
      <c r="L72" s="34"/>
      <c r="M72" s="34"/>
      <c r="N72" s="34"/>
      <c r="Y72" s="463"/>
      <c r="Z72" s="463"/>
      <c r="AA72" s="463"/>
      <c r="AB72" s="463"/>
      <c r="AC72" s="463"/>
      <c r="AD72" s="463"/>
      <c r="AE72" s="463"/>
      <c r="AF72" s="463"/>
      <c r="AG72" s="463"/>
      <c r="AH72" s="463"/>
      <c r="AI72" s="463"/>
      <c r="AJ72" s="463"/>
      <c r="AK72" s="463"/>
    </row>
    <row r="73" spans="1:37">
      <c r="A73" s="32"/>
      <c r="B73" s="32"/>
      <c r="C73" s="32"/>
      <c r="D73" s="32"/>
      <c r="E73" s="32"/>
      <c r="F73" s="34"/>
      <c r="G73" s="34"/>
      <c r="H73" s="34"/>
      <c r="I73" s="34"/>
      <c r="J73" s="34"/>
      <c r="K73" s="34"/>
      <c r="L73" s="34"/>
      <c r="M73" s="34"/>
      <c r="N73" s="34"/>
    </row>
    <row r="74" spans="1:37">
      <c r="A74" s="32"/>
      <c r="B74" s="32"/>
      <c r="C74" s="32"/>
      <c r="D74" s="32"/>
      <c r="E74" s="32"/>
      <c r="F74" s="34"/>
      <c r="G74" s="34"/>
      <c r="H74" s="34"/>
      <c r="I74" s="34"/>
      <c r="J74" s="34"/>
      <c r="K74" s="34"/>
      <c r="L74" s="34"/>
      <c r="M74" s="34"/>
      <c r="N74" s="34"/>
    </row>
    <row r="75" spans="1:37">
      <c r="A75" s="32"/>
      <c r="B75" s="32"/>
      <c r="C75" s="32"/>
      <c r="D75" s="32"/>
      <c r="E75" s="32"/>
      <c r="F75" s="34"/>
      <c r="G75" s="34"/>
      <c r="H75" s="34"/>
      <c r="I75" s="34"/>
      <c r="J75" s="34"/>
      <c r="K75" s="34"/>
      <c r="L75" s="34"/>
      <c r="M75" s="34"/>
      <c r="N75" s="34"/>
    </row>
    <row r="76" spans="1:37">
      <c r="A76" s="32"/>
      <c r="B76" s="32"/>
      <c r="C76" s="32"/>
      <c r="D76" s="32"/>
      <c r="E76" s="32"/>
      <c r="F76" s="34"/>
      <c r="G76" s="34"/>
      <c r="H76" s="34"/>
      <c r="I76" s="34"/>
      <c r="J76" s="34"/>
      <c r="K76" s="34"/>
      <c r="L76" s="34"/>
      <c r="M76" s="34"/>
      <c r="N76" s="34"/>
    </row>
  </sheetData>
  <mergeCells count="213">
    <mergeCell ref="P58:W59"/>
    <mergeCell ref="A58:O59"/>
    <mergeCell ref="A55:O57"/>
    <mergeCell ref="P57:S57"/>
    <mergeCell ref="T57:V57"/>
    <mergeCell ref="Q55:S55"/>
    <mergeCell ref="T55:V55"/>
    <mergeCell ref="Q56:S56"/>
    <mergeCell ref="T56:V56"/>
    <mergeCell ref="A45:B45"/>
    <mergeCell ref="C45:O45"/>
    <mergeCell ref="Q46:S46"/>
    <mergeCell ref="T46:V46"/>
    <mergeCell ref="A47:A54"/>
    <mergeCell ref="B47:D48"/>
    <mergeCell ref="E47:G48"/>
    <mergeCell ref="H47:I48"/>
    <mergeCell ref="J47:K48"/>
    <mergeCell ref="P47:W50"/>
    <mergeCell ref="B51:O52"/>
    <mergeCell ref="Q51:S51"/>
    <mergeCell ref="T51:V51"/>
    <mergeCell ref="Q52:S52"/>
    <mergeCell ref="T52:V52"/>
    <mergeCell ref="B53:O54"/>
    <mergeCell ref="Q53:S53"/>
    <mergeCell ref="T53:V53"/>
    <mergeCell ref="P54:S54"/>
    <mergeCell ref="T54:V54"/>
    <mergeCell ref="B49:D50"/>
    <mergeCell ref="E49:O50"/>
    <mergeCell ref="L47:M48"/>
    <mergeCell ref="N47:O48"/>
    <mergeCell ref="A44:B44"/>
    <mergeCell ref="C44:G44"/>
    <mergeCell ref="I44:K44"/>
    <mergeCell ref="M44:O44"/>
    <mergeCell ref="Q44:S44"/>
    <mergeCell ref="T44:V44"/>
    <mergeCell ref="Q42:S42"/>
    <mergeCell ref="T42:V42"/>
    <mergeCell ref="A43:B43"/>
    <mergeCell ref="C43:D43"/>
    <mergeCell ref="E43:F43"/>
    <mergeCell ref="Q43:S43"/>
    <mergeCell ref="T43:V43"/>
    <mergeCell ref="A41:B41"/>
    <mergeCell ref="C41:D41"/>
    <mergeCell ref="E41:F41"/>
    <mergeCell ref="Q41:S41"/>
    <mergeCell ref="T41:V41"/>
    <mergeCell ref="A42:B42"/>
    <mergeCell ref="C42:F42"/>
    <mergeCell ref="I42:J42"/>
    <mergeCell ref="L42:M42"/>
    <mergeCell ref="N42:O42"/>
    <mergeCell ref="A39:B39"/>
    <mergeCell ref="C39:D39"/>
    <mergeCell ref="E39:F39"/>
    <mergeCell ref="Q39:W39"/>
    <mergeCell ref="A40:B40"/>
    <mergeCell ref="C40:D40"/>
    <mergeCell ref="E40:F40"/>
    <mergeCell ref="Q40:S40"/>
    <mergeCell ref="T40:V40"/>
    <mergeCell ref="A37:B37"/>
    <mergeCell ref="C37:D37"/>
    <mergeCell ref="E37:F37"/>
    <mergeCell ref="U37:W37"/>
    <mergeCell ref="A38:B38"/>
    <mergeCell ref="C38:D38"/>
    <mergeCell ref="E38:F38"/>
    <mergeCell ref="T38:W38"/>
    <mergeCell ref="A35:B35"/>
    <mergeCell ref="C35:D35"/>
    <mergeCell ref="E35:F35"/>
    <mergeCell ref="Q35:S35"/>
    <mergeCell ref="T35:W35"/>
    <mergeCell ref="A36:B36"/>
    <mergeCell ref="C36:D36"/>
    <mergeCell ref="E36:F36"/>
    <mergeCell ref="Q36:S38"/>
    <mergeCell ref="U36:W36"/>
    <mergeCell ref="A34:B34"/>
    <mergeCell ref="C34:D34"/>
    <mergeCell ref="E34:F34"/>
    <mergeCell ref="T34:W34"/>
    <mergeCell ref="T30:W30"/>
    <mergeCell ref="A31:B31"/>
    <mergeCell ref="C31:D31"/>
    <mergeCell ref="E31:F31"/>
    <mergeCell ref="T31:W31"/>
    <mergeCell ref="A32:B32"/>
    <mergeCell ref="C32:D32"/>
    <mergeCell ref="E32:F32"/>
    <mergeCell ref="Q32:S34"/>
    <mergeCell ref="U32:W32"/>
    <mergeCell ref="A29:B29"/>
    <mergeCell ref="C29:D29"/>
    <mergeCell ref="E29:F29"/>
    <mergeCell ref="Q29:S31"/>
    <mergeCell ref="T29:W29"/>
    <mergeCell ref="A30:B30"/>
    <mergeCell ref="C30:D30"/>
    <mergeCell ref="E30:F30"/>
    <mergeCell ref="A33:B33"/>
    <mergeCell ref="C33:D33"/>
    <mergeCell ref="E33:F33"/>
    <mergeCell ref="U33:W33"/>
    <mergeCell ref="A27:B27"/>
    <mergeCell ref="C27:D27"/>
    <mergeCell ref="E27:F27"/>
    <mergeCell ref="Q27:S28"/>
    <mergeCell ref="T27:W27"/>
    <mergeCell ref="A28:B28"/>
    <mergeCell ref="C28:D28"/>
    <mergeCell ref="E28:F28"/>
    <mergeCell ref="T28:W28"/>
    <mergeCell ref="T24:W24"/>
    <mergeCell ref="A25:F25"/>
    <mergeCell ref="G25:J25"/>
    <mergeCell ref="L25:O25"/>
    <mergeCell ref="Q25:S26"/>
    <mergeCell ref="T25:W25"/>
    <mergeCell ref="A26:B26"/>
    <mergeCell ref="C26:D26"/>
    <mergeCell ref="E26:F26"/>
    <mergeCell ref="T26:W26"/>
    <mergeCell ref="A22:D23"/>
    <mergeCell ref="E22:H23"/>
    <mergeCell ref="I22:I23"/>
    <mergeCell ref="J22:N22"/>
    <mergeCell ref="O22:P22"/>
    <mergeCell ref="S22:W22"/>
    <mergeCell ref="J23:N23"/>
    <mergeCell ref="O23:P23"/>
    <mergeCell ref="S23:U23"/>
    <mergeCell ref="V23:W23"/>
    <mergeCell ref="O19:P19"/>
    <mergeCell ref="Q19:R19"/>
    <mergeCell ref="S19:W19"/>
    <mergeCell ref="K20:L20"/>
    <mergeCell ref="M20:N20"/>
    <mergeCell ref="O20:P20"/>
    <mergeCell ref="Q20:R20"/>
    <mergeCell ref="S20:W20"/>
    <mergeCell ref="A19:D21"/>
    <mergeCell ref="E19:G21"/>
    <mergeCell ref="H19:H21"/>
    <mergeCell ref="I19:J21"/>
    <mergeCell ref="K19:L19"/>
    <mergeCell ref="M19:N19"/>
    <mergeCell ref="Q21:R21"/>
    <mergeCell ref="S21:U21"/>
    <mergeCell ref="V21:W21"/>
    <mergeCell ref="P15:W15"/>
    <mergeCell ref="C16:E17"/>
    <mergeCell ref="F16:Q16"/>
    <mergeCell ref="R16:T17"/>
    <mergeCell ref="V16:W16"/>
    <mergeCell ref="F17:Q17"/>
    <mergeCell ref="V17:W17"/>
    <mergeCell ref="R11:W11"/>
    <mergeCell ref="A12:B17"/>
    <mergeCell ref="C12:E12"/>
    <mergeCell ref="F12:O13"/>
    <mergeCell ref="P12:W12"/>
    <mergeCell ref="C13:E13"/>
    <mergeCell ref="P13:W13"/>
    <mergeCell ref="C14:E15"/>
    <mergeCell ref="F14:O15"/>
    <mergeCell ref="P14:W14"/>
    <mergeCell ref="A8:B11"/>
    <mergeCell ref="R8:W8"/>
    <mergeCell ref="C9:E9"/>
    <mergeCell ref="P9:Q9"/>
    <mergeCell ref="R9:W9"/>
    <mergeCell ref="C10:E11"/>
    <mergeCell ref="F10:H10"/>
    <mergeCell ref="I10:N10"/>
    <mergeCell ref="P10:Q10"/>
    <mergeCell ref="R10:W10"/>
    <mergeCell ref="F11:O11"/>
    <mergeCell ref="C8:E8"/>
    <mergeCell ref="F8:G9"/>
    <mergeCell ref="H8:N9"/>
    <mergeCell ref="O8:O10"/>
    <mergeCell ref="P8:Q8"/>
    <mergeCell ref="P11:Q11"/>
    <mergeCell ref="A1:O2"/>
    <mergeCell ref="P1:Q1"/>
    <mergeCell ref="R1:W1"/>
    <mergeCell ref="A3:O3"/>
    <mergeCell ref="P3:Q3"/>
    <mergeCell ref="R3:W3"/>
    <mergeCell ref="P5:Q5"/>
    <mergeCell ref="R5:W5"/>
    <mergeCell ref="C6:E7"/>
    <mergeCell ref="F6:O7"/>
    <mergeCell ref="P6:Q6"/>
    <mergeCell ref="R6:W6"/>
    <mergeCell ref="P7:Q7"/>
    <mergeCell ref="R7:W7"/>
    <mergeCell ref="A4:B7"/>
    <mergeCell ref="C4:E4"/>
    <mergeCell ref="F4:N4"/>
    <mergeCell ref="O4:O5"/>
    <mergeCell ref="P4:Q4"/>
    <mergeCell ref="R4:W4"/>
    <mergeCell ref="C5:E5"/>
    <mergeCell ref="F5:H5"/>
    <mergeCell ref="I5:K5"/>
    <mergeCell ref="L5:N5"/>
  </mergeCells>
  <phoneticPr fontId="1"/>
  <conditionalFormatting sqref="AD9">
    <cfRule type="cellIs" dxfId="9" priority="3" operator="greaterThan">
      <formula>0.625</formula>
    </cfRule>
  </conditionalFormatting>
  <conditionalFormatting sqref="AD4">
    <cfRule type="cellIs" dxfId="8" priority="2" operator="lessThan">
      <formula>0.201388888888889</formula>
    </cfRule>
  </conditionalFormatting>
  <conditionalFormatting sqref="AD7">
    <cfRule type="cellIs" dxfId="7" priority="1" operator="greaterThan">
      <formula>0.875</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0000000}">
          <x14:formula1>
            <xm:f>リスト集!$J$28:$J$31</xm:f>
          </x14:formula1>
          <xm:sqref>Q51:S52</xm:sqref>
        </x14:dataValidation>
        <x14:dataValidation type="list" allowBlank="1" showInputMessage="1" showErrorMessage="1" xr:uid="{00000000-0002-0000-0800-000001000000}">
          <x14:formula1>
            <xm:f>リスト集!$J$3:$J$17</xm:f>
          </x14:formula1>
          <xm:sqref>Q20 AC12:AD12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U43"/>
  <sheetViews>
    <sheetView workbookViewId="0">
      <selection activeCell="M5" sqref="M5"/>
    </sheetView>
  </sheetViews>
  <sheetFormatPr defaultRowHeight="13.5"/>
  <cols>
    <col min="11" max="11" width="11.5" customWidth="1"/>
    <col min="12" max="12" width="9.75" customWidth="1"/>
    <col min="13" max="21" width="22.125" customWidth="1"/>
  </cols>
  <sheetData>
    <row r="1" spans="1:21" ht="20.100000000000001" customHeight="1">
      <c r="K1" s="1854">
        <f>ヒアリングシート!C2</f>
        <v>44905</v>
      </c>
      <c r="L1" s="1854"/>
      <c r="M1" s="1854"/>
      <c r="N1" s="1854"/>
      <c r="O1" s="1856" t="s">
        <v>881</v>
      </c>
      <c r="P1" s="1857"/>
      <c r="Q1" s="1857"/>
      <c r="R1" s="470" t="s">
        <v>885</v>
      </c>
      <c r="S1" s="471" t="s">
        <v>882</v>
      </c>
      <c r="T1" s="471" t="s">
        <v>883</v>
      </c>
      <c r="U1" s="469" t="s">
        <v>884</v>
      </c>
    </row>
    <row r="2" spans="1:21" ht="20.100000000000001" customHeight="1">
      <c r="K2" s="1854"/>
      <c r="L2" s="1854"/>
      <c r="M2" s="1854"/>
      <c r="N2" s="1854"/>
      <c r="O2" s="1857"/>
      <c r="P2" s="1857"/>
      <c r="Q2" s="1857"/>
      <c r="R2" s="626"/>
      <c r="S2" s="626"/>
      <c r="T2" s="626"/>
      <c r="U2" s="626"/>
    </row>
    <row r="3" spans="1:21" ht="20.100000000000001" customHeight="1">
      <c r="A3" s="788" t="s">
        <v>873</v>
      </c>
      <c r="B3" s="788"/>
      <c r="C3" s="788"/>
      <c r="E3" t="s">
        <v>874</v>
      </c>
      <c r="G3" t="s">
        <v>875</v>
      </c>
      <c r="I3" t="s">
        <v>877</v>
      </c>
      <c r="K3" s="1855"/>
      <c r="L3" s="1855"/>
      <c r="M3" s="1855"/>
      <c r="N3" s="1855"/>
      <c r="O3" s="1857"/>
      <c r="P3" s="1857"/>
      <c r="Q3" s="1857"/>
      <c r="R3" s="626"/>
      <c r="S3" s="626"/>
      <c r="T3" s="626"/>
      <c r="U3" s="626"/>
    </row>
    <row r="4" spans="1:21" ht="20.100000000000001" customHeight="1">
      <c r="A4" s="1843" t="s">
        <v>839</v>
      </c>
      <c r="B4" s="1843"/>
      <c r="C4" s="1" t="str">
        <f>ヒアリングシート!$C$15</f>
        <v>230 あ 120</v>
      </c>
      <c r="E4" s="1" t="str">
        <f>ヒアリングシート!$C$15</f>
        <v>230 あ 120</v>
      </c>
      <c r="G4" s="1" t="str">
        <f>ヒアリングシート!$C$15</f>
        <v>230 あ 120</v>
      </c>
      <c r="I4" s="1" t="str">
        <f>ヒアリングシート!$C$15</f>
        <v>230 あ 120</v>
      </c>
      <c r="K4" s="1843" t="s">
        <v>839</v>
      </c>
      <c r="L4" s="1843"/>
      <c r="M4" s="1" t="str">
        <f>ヒアリングシート!C15</f>
        <v>230 あ 120</v>
      </c>
      <c r="N4" s="1"/>
      <c r="O4" s="1"/>
      <c r="P4" s="1"/>
      <c r="Q4" s="1"/>
      <c r="R4" s="1"/>
      <c r="S4" s="1"/>
      <c r="T4" s="1"/>
      <c r="U4" s="1851" t="s">
        <v>879</v>
      </c>
    </row>
    <row r="5" spans="1:21" ht="20.100000000000001" customHeight="1">
      <c r="A5" s="1843" t="s">
        <v>840</v>
      </c>
      <c r="B5" s="1843"/>
      <c r="C5" s="1"/>
      <c r="E5" s="1"/>
      <c r="G5" s="1"/>
      <c r="I5" s="1"/>
      <c r="K5" s="1843" t="s">
        <v>840</v>
      </c>
      <c r="L5" s="1843"/>
      <c r="M5" s="1"/>
      <c r="N5" s="1"/>
      <c r="O5" s="1"/>
      <c r="P5" s="1"/>
      <c r="Q5" s="1"/>
      <c r="R5" s="1"/>
      <c r="S5" s="1"/>
      <c r="T5" s="1"/>
      <c r="U5" s="1852"/>
    </row>
    <row r="6" spans="1:21" ht="20.100000000000001" customHeight="1">
      <c r="A6" s="1847" t="s">
        <v>841</v>
      </c>
      <c r="B6" s="1848"/>
      <c r="C6" s="465">
        <f>ヒアリングシート!$C$5</f>
        <v>0</v>
      </c>
      <c r="E6" s="465">
        <f>ヒアリングシート!$C$5</f>
        <v>0</v>
      </c>
      <c r="G6" s="465">
        <f>ヒアリングシート!$C$5</f>
        <v>0</v>
      </c>
      <c r="I6" s="465">
        <f>ヒアリングシート!$C$5</f>
        <v>0</v>
      </c>
      <c r="K6" s="1847" t="s">
        <v>841</v>
      </c>
      <c r="L6" s="1848"/>
      <c r="M6" s="465">
        <f>ヒアリングシート!C5</f>
        <v>0</v>
      </c>
      <c r="N6" s="465"/>
      <c r="O6" s="465"/>
      <c r="P6" s="465"/>
      <c r="Q6" s="465"/>
      <c r="R6" s="465"/>
      <c r="S6" s="465"/>
      <c r="T6" s="465"/>
      <c r="U6" s="1852"/>
    </row>
    <row r="7" spans="1:21" ht="20.100000000000001" customHeight="1">
      <c r="A7" s="1849"/>
      <c r="B7" s="1850"/>
      <c r="C7" s="23"/>
      <c r="E7" s="23"/>
      <c r="G7" s="23" t="s">
        <v>876</v>
      </c>
      <c r="I7" s="23" t="s">
        <v>878</v>
      </c>
      <c r="K7" s="1849"/>
      <c r="L7" s="1850"/>
      <c r="M7" s="23"/>
      <c r="N7" s="23"/>
      <c r="O7" s="23"/>
      <c r="P7" s="23"/>
      <c r="Q7" s="23"/>
      <c r="R7" s="23"/>
      <c r="S7" s="23"/>
      <c r="T7" s="23"/>
      <c r="U7" s="1852"/>
    </row>
    <row r="8" spans="1:21" ht="20.100000000000001" customHeight="1">
      <c r="A8" s="1843" t="s">
        <v>842</v>
      </c>
      <c r="B8" s="1843"/>
      <c r="C8" s="1" t="str">
        <f>ヒアリングシート!$C$16</f>
        <v>山崎識</v>
      </c>
      <c r="E8" s="1" t="str">
        <f>ヒアリングシート!$C$16</f>
        <v>山崎識</v>
      </c>
      <c r="G8" s="1" t="str">
        <f>ヒアリングシート!$C$16</f>
        <v>山崎識</v>
      </c>
      <c r="I8" s="1" t="str">
        <f>ヒアリングシート!$C$16</f>
        <v>山崎識</v>
      </c>
      <c r="K8" s="1843" t="s">
        <v>842</v>
      </c>
      <c r="L8" s="1843"/>
      <c r="M8" s="1" t="str">
        <f>ヒアリングシート!C16</f>
        <v>山崎識</v>
      </c>
      <c r="N8" s="1"/>
      <c r="O8" s="1"/>
      <c r="P8" s="1"/>
      <c r="Q8" s="1"/>
      <c r="R8" s="1"/>
      <c r="S8" s="1"/>
      <c r="T8" s="1"/>
      <c r="U8" s="1852"/>
    </row>
    <row r="9" spans="1:21" ht="20.100000000000001" customHeight="1">
      <c r="A9" s="1843" t="s">
        <v>843</v>
      </c>
      <c r="B9" s="1843"/>
      <c r="C9" s="138">
        <f>運行指示書!$K$8</f>
        <v>0</v>
      </c>
      <c r="E9" s="138">
        <f>運行指示書!$K$8</f>
        <v>0</v>
      </c>
      <c r="G9" s="138">
        <f>運行指示書!K45</f>
        <v>0</v>
      </c>
      <c r="I9" s="138">
        <f>運行指示書!K84</f>
        <v>0</v>
      </c>
      <c r="K9" s="1843" t="s">
        <v>843</v>
      </c>
      <c r="L9" s="1843"/>
      <c r="M9" s="138">
        <f>運行指示書!K8</f>
        <v>0</v>
      </c>
      <c r="N9" s="1"/>
      <c r="O9" s="1"/>
      <c r="P9" s="1"/>
      <c r="Q9" s="1"/>
      <c r="R9" s="1"/>
      <c r="S9" s="1"/>
      <c r="T9" s="1"/>
      <c r="U9" s="1852"/>
    </row>
    <row r="10" spans="1:21" ht="20.100000000000001" customHeight="1">
      <c r="A10" s="1843" t="s">
        <v>844</v>
      </c>
      <c r="B10" s="1843"/>
      <c r="C10" s="466" t="s">
        <v>845</v>
      </c>
      <c r="E10" s="466" t="s">
        <v>845</v>
      </c>
      <c r="G10" s="466" t="s">
        <v>845</v>
      </c>
      <c r="I10" s="466" t="s">
        <v>845</v>
      </c>
      <c r="K10" s="1843" t="s">
        <v>844</v>
      </c>
      <c r="L10" s="1843"/>
      <c r="M10" s="466" t="s">
        <v>845</v>
      </c>
      <c r="N10" s="466" t="s">
        <v>845</v>
      </c>
      <c r="O10" s="466" t="s">
        <v>845</v>
      </c>
      <c r="P10" s="466" t="s">
        <v>845</v>
      </c>
      <c r="Q10" s="466" t="s">
        <v>845</v>
      </c>
      <c r="R10" s="466" t="s">
        <v>845</v>
      </c>
      <c r="S10" s="466" t="s">
        <v>845</v>
      </c>
      <c r="T10" s="466" t="s">
        <v>845</v>
      </c>
      <c r="U10" s="1853"/>
    </row>
    <row r="11" spans="1:21" ht="20.100000000000001" customHeight="1">
      <c r="A11" s="1843" t="s">
        <v>846</v>
      </c>
      <c r="B11" s="1843"/>
      <c r="C11" s="1"/>
      <c r="E11" s="1"/>
      <c r="G11" s="1"/>
      <c r="I11" s="1"/>
      <c r="K11" s="1843" t="s">
        <v>846</v>
      </c>
      <c r="L11" s="1843"/>
      <c r="M11" s="1"/>
      <c r="N11" s="1"/>
      <c r="O11" s="1"/>
      <c r="P11" s="1"/>
      <c r="Q11" s="1"/>
      <c r="R11" s="1"/>
      <c r="S11" s="1"/>
      <c r="T11" s="1"/>
      <c r="U11" s="1858"/>
    </row>
    <row r="12" spans="1:21" ht="20.100000000000001" customHeight="1">
      <c r="A12" s="1843" t="s">
        <v>847</v>
      </c>
      <c r="B12" s="1843"/>
      <c r="C12" s="467"/>
      <c r="E12" s="467"/>
      <c r="G12" s="467"/>
      <c r="I12" s="467"/>
      <c r="K12" s="1843" t="s">
        <v>847</v>
      </c>
      <c r="L12" s="1843"/>
      <c r="M12" s="467"/>
      <c r="N12" s="467"/>
      <c r="O12" s="467"/>
      <c r="P12" s="467"/>
      <c r="Q12" s="467"/>
      <c r="R12" s="467"/>
      <c r="S12" s="467"/>
      <c r="T12" s="467"/>
      <c r="U12" s="1858"/>
    </row>
    <row r="13" spans="1:21" ht="20.100000000000001" customHeight="1">
      <c r="A13" s="1843"/>
      <c r="B13" s="1843"/>
      <c r="C13" s="23"/>
      <c r="E13" s="23"/>
      <c r="G13" s="23"/>
      <c r="I13" s="23"/>
      <c r="K13" s="1843"/>
      <c r="L13" s="1843"/>
      <c r="M13" s="23"/>
      <c r="N13" s="23"/>
      <c r="O13" s="23"/>
      <c r="P13" s="23"/>
      <c r="Q13" s="23"/>
      <c r="R13" s="23"/>
      <c r="S13" s="23"/>
      <c r="T13" s="23"/>
      <c r="U13" s="1858"/>
    </row>
    <row r="14" spans="1:21" ht="20.100000000000001" customHeight="1">
      <c r="A14" s="468" t="s">
        <v>848</v>
      </c>
      <c r="B14" s="468" t="s">
        <v>849</v>
      </c>
      <c r="C14" s="1"/>
      <c r="E14" s="1"/>
      <c r="G14" s="1"/>
      <c r="I14" s="1"/>
      <c r="K14" s="468" t="s">
        <v>880</v>
      </c>
      <c r="L14" s="468" t="s">
        <v>849</v>
      </c>
      <c r="M14" s="1"/>
      <c r="N14" s="1"/>
      <c r="O14" s="1"/>
      <c r="P14" s="1"/>
      <c r="Q14" s="1"/>
      <c r="R14" s="1"/>
      <c r="S14" s="1"/>
      <c r="T14" s="1"/>
      <c r="U14" s="1858"/>
    </row>
    <row r="15" spans="1:21" ht="20.100000000000001" customHeight="1">
      <c r="A15" s="468" t="s">
        <v>850</v>
      </c>
      <c r="B15" s="468" t="s">
        <v>851</v>
      </c>
      <c r="C15" s="1"/>
      <c r="E15" s="1"/>
      <c r="G15" s="1"/>
      <c r="I15" s="1"/>
      <c r="K15" s="468" t="s">
        <v>850</v>
      </c>
      <c r="L15" s="468" t="s">
        <v>851</v>
      </c>
      <c r="M15" s="1"/>
      <c r="N15" s="1"/>
      <c r="O15" s="1"/>
      <c r="P15" s="1"/>
      <c r="Q15" s="1"/>
      <c r="R15" s="1"/>
      <c r="S15" s="1"/>
      <c r="T15" s="1"/>
      <c r="U15" s="1858"/>
    </row>
    <row r="16" spans="1:21" ht="20.100000000000001" customHeight="1">
      <c r="A16" s="1844" t="s">
        <v>852</v>
      </c>
      <c r="B16" s="1845"/>
      <c r="C16" s="1"/>
      <c r="E16" s="1"/>
      <c r="G16" s="1"/>
      <c r="I16" s="1"/>
      <c r="K16" s="1844" t="s">
        <v>852</v>
      </c>
      <c r="L16" s="1845"/>
      <c r="M16" s="1"/>
      <c r="N16" s="1"/>
      <c r="O16" s="1"/>
      <c r="P16" s="1"/>
      <c r="Q16" s="1"/>
      <c r="R16" s="1"/>
      <c r="S16" s="1"/>
      <c r="T16" s="1"/>
      <c r="U16" s="1858"/>
    </row>
    <row r="17" spans="1:21" ht="20.100000000000001" customHeight="1">
      <c r="A17" s="1843" t="s">
        <v>853</v>
      </c>
      <c r="B17" s="1843"/>
      <c r="C17" s="1"/>
      <c r="E17" s="1"/>
      <c r="G17" s="1"/>
      <c r="I17" s="1"/>
      <c r="K17" s="1843" t="s">
        <v>853</v>
      </c>
      <c r="L17" s="1843"/>
      <c r="M17" s="1"/>
      <c r="N17" s="1"/>
      <c r="O17" s="1"/>
      <c r="P17" s="1"/>
      <c r="Q17" s="1"/>
      <c r="R17" s="1"/>
      <c r="S17" s="1"/>
      <c r="T17" s="1"/>
      <c r="U17" s="1858"/>
    </row>
    <row r="18" spans="1:21" ht="20.100000000000001" customHeight="1">
      <c r="A18" s="1844" t="s">
        <v>854</v>
      </c>
      <c r="B18" s="1845"/>
      <c r="C18" s="1"/>
      <c r="E18" s="1"/>
      <c r="G18" s="1"/>
      <c r="I18" s="1"/>
      <c r="K18" s="1844" t="s">
        <v>854</v>
      </c>
      <c r="L18" s="1845"/>
      <c r="M18" s="1"/>
      <c r="N18" s="1"/>
      <c r="O18" s="1"/>
      <c r="P18" s="1"/>
      <c r="Q18" s="1"/>
      <c r="R18" s="1"/>
      <c r="S18" s="1"/>
      <c r="T18" s="1"/>
      <c r="U18" s="1858"/>
    </row>
    <row r="19" spans="1:21" ht="20.100000000000001" customHeight="1">
      <c r="A19" s="1843" t="s">
        <v>855</v>
      </c>
      <c r="B19" s="1843"/>
      <c r="C19" s="1"/>
      <c r="E19" s="1"/>
      <c r="G19" s="1"/>
      <c r="I19" s="1"/>
      <c r="K19" s="1843" t="s">
        <v>855</v>
      </c>
      <c r="L19" s="1843"/>
      <c r="M19" s="1"/>
      <c r="N19" s="1"/>
      <c r="O19" s="1"/>
      <c r="P19" s="1"/>
      <c r="Q19" s="1"/>
      <c r="R19" s="1"/>
      <c r="S19" s="1"/>
      <c r="T19" s="1"/>
      <c r="U19" s="1858"/>
    </row>
    <row r="20" spans="1:21" ht="20.100000000000001" customHeight="1">
      <c r="A20" s="1843" t="s">
        <v>856</v>
      </c>
      <c r="B20" s="1843"/>
      <c r="C20" s="1"/>
      <c r="E20" s="1"/>
      <c r="G20" s="1"/>
      <c r="I20" s="1"/>
      <c r="K20" s="1843" t="s">
        <v>856</v>
      </c>
      <c r="L20" s="1843"/>
      <c r="M20" s="1"/>
      <c r="N20" s="1"/>
      <c r="O20" s="1"/>
      <c r="P20" s="1"/>
      <c r="Q20" s="1"/>
      <c r="R20" s="1"/>
      <c r="S20" s="1"/>
      <c r="T20" s="1"/>
      <c r="U20" s="1858"/>
    </row>
    <row r="21" spans="1:21" ht="20.100000000000001" customHeight="1">
      <c r="A21" s="1843" t="s">
        <v>857</v>
      </c>
      <c r="B21" s="1843"/>
      <c r="C21" s="1"/>
      <c r="E21" s="1"/>
      <c r="G21" s="1"/>
      <c r="I21" s="1"/>
      <c r="K21" s="1843" t="s">
        <v>857</v>
      </c>
      <c r="L21" s="1843"/>
      <c r="M21" s="1"/>
      <c r="N21" s="1"/>
      <c r="O21" s="1"/>
      <c r="P21" s="1"/>
      <c r="Q21" s="1"/>
      <c r="R21" s="1"/>
      <c r="S21" s="1"/>
      <c r="T21" s="1"/>
      <c r="U21" s="1858"/>
    </row>
    <row r="22" spans="1:21" ht="20.100000000000001" customHeight="1">
      <c r="A22" s="1843" t="s">
        <v>858</v>
      </c>
      <c r="B22" s="1843"/>
      <c r="C22" s="1"/>
      <c r="E22" s="1"/>
      <c r="G22" s="1"/>
      <c r="I22" s="1"/>
      <c r="K22" s="1843" t="s">
        <v>858</v>
      </c>
      <c r="L22" s="1843"/>
      <c r="M22" s="1"/>
      <c r="N22" s="1"/>
      <c r="O22" s="1"/>
      <c r="P22" s="1"/>
      <c r="Q22" s="1"/>
      <c r="R22" s="1"/>
      <c r="S22" s="1"/>
      <c r="T22" s="1"/>
      <c r="U22" s="1858"/>
    </row>
    <row r="23" spans="1:21" ht="20.100000000000001" customHeight="1">
      <c r="A23" s="1843" t="s">
        <v>859</v>
      </c>
      <c r="B23" s="1843"/>
      <c r="C23" s="1"/>
      <c r="E23" s="1"/>
      <c r="G23" s="1"/>
      <c r="I23" s="1"/>
      <c r="K23" s="1843" t="s">
        <v>859</v>
      </c>
      <c r="L23" s="1843"/>
      <c r="M23" s="1"/>
      <c r="N23" s="1"/>
      <c r="O23" s="1"/>
      <c r="P23" s="1"/>
      <c r="Q23" s="1"/>
      <c r="R23" s="1"/>
      <c r="S23" s="1"/>
      <c r="T23" s="1"/>
      <c r="U23" s="1858"/>
    </row>
    <row r="24" spans="1:21" ht="20.100000000000001" customHeight="1">
      <c r="A24" s="1843" t="s">
        <v>860</v>
      </c>
      <c r="B24" s="1843"/>
      <c r="C24" s="1"/>
      <c r="E24" s="1"/>
      <c r="G24" s="1"/>
      <c r="I24" s="1"/>
      <c r="K24" s="1843" t="s">
        <v>860</v>
      </c>
      <c r="L24" s="1843"/>
      <c r="M24" s="1"/>
      <c r="N24" s="1"/>
      <c r="O24" s="1"/>
      <c r="P24" s="1"/>
      <c r="Q24" s="1"/>
      <c r="R24" s="1"/>
      <c r="S24" s="1"/>
      <c r="T24" s="1"/>
      <c r="U24" s="1858"/>
    </row>
    <row r="25" spans="1:21" ht="20.100000000000001" customHeight="1">
      <c r="A25" s="1843" t="s">
        <v>861</v>
      </c>
      <c r="B25" s="1843"/>
      <c r="C25" s="1"/>
      <c r="E25" s="1"/>
      <c r="G25" s="1"/>
      <c r="I25" s="1"/>
      <c r="K25" s="1843" t="s">
        <v>861</v>
      </c>
      <c r="L25" s="1843"/>
      <c r="M25" s="1"/>
      <c r="N25" s="1"/>
      <c r="O25" s="1"/>
      <c r="P25" s="1"/>
      <c r="Q25" s="1"/>
      <c r="R25" s="1"/>
      <c r="S25" s="1"/>
      <c r="T25" s="1"/>
      <c r="U25" s="1858"/>
    </row>
    <row r="26" spans="1:21" ht="20.100000000000001" customHeight="1">
      <c r="A26" s="1843" t="s">
        <v>862</v>
      </c>
      <c r="B26" s="1843"/>
      <c r="C26" s="1"/>
      <c r="E26" s="1"/>
      <c r="G26" s="1"/>
      <c r="I26" s="1"/>
      <c r="K26" s="1843" t="s">
        <v>862</v>
      </c>
      <c r="L26" s="1843"/>
      <c r="M26" s="1"/>
      <c r="N26" s="1"/>
      <c r="O26" s="1"/>
      <c r="P26" s="1"/>
      <c r="Q26" s="1"/>
      <c r="R26" s="1"/>
      <c r="S26" s="1"/>
      <c r="T26" s="1"/>
      <c r="U26" s="1858"/>
    </row>
    <row r="27" spans="1:21" ht="20.100000000000001" customHeight="1">
      <c r="A27" s="1843" t="s">
        <v>863</v>
      </c>
      <c r="B27" s="1843"/>
      <c r="C27" s="1"/>
      <c r="E27" s="1"/>
      <c r="G27" s="1"/>
      <c r="I27" s="1"/>
      <c r="K27" s="1843" t="s">
        <v>863</v>
      </c>
      <c r="L27" s="1843"/>
      <c r="M27" s="1"/>
      <c r="N27" s="1"/>
      <c r="O27" s="1"/>
      <c r="P27" s="1"/>
      <c r="Q27" s="1"/>
      <c r="R27" s="1"/>
      <c r="S27" s="1"/>
      <c r="T27" s="1"/>
      <c r="U27" s="1858"/>
    </row>
    <row r="28" spans="1:21" ht="20.100000000000001" customHeight="1">
      <c r="A28" s="1843" t="s">
        <v>864</v>
      </c>
      <c r="B28" s="1846"/>
      <c r="C28" s="1"/>
      <c r="E28" s="1"/>
      <c r="G28" s="1"/>
      <c r="I28" s="1"/>
      <c r="K28" s="1843" t="s">
        <v>864</v>
      </c>
      <c r="L28" s="1846"/>
      <c r="M28" s="1"/>
      <c r="N28" s="1"/>
      <c r="O28" s="1"/>
      <c r="P28" s="1"/>
      <c r="Q28" s="1"/>
      <c r="R28" s="1"/>
      <c r="S28" s="1"/>
      <c r="T28" s="1"/>
      <c r="U28" s="1858"/>
    </row>
    <row r="29" spans="1:21" ht="20.100000000000001" customHeight="1">
      <c r="A29" s="1843" t="s">
        <v>865</v>
      </c>
      <c r="B29" s="1843"/>
      <c r="C29" s="138">
        <f>運行指示書!$AM$31</f>
        <v>0</v>
      </c>
      <c r="E29" s="138">
        <f>運行指示書!$AM$31</f>
        <v>0</v>
      </c>
      <c r="G29" s="138">
        <f>運行指示書!AM68</f>
        <v>0</v>
      </c>
      <c r="I29" s="138">
        <f>運行指示書!AM107</f>
        <v>0</v>
      </c>
      <c r="K29" s="1843" t="s">
        <v>865</v>
      </c>
      <c r="L29" s="1843"/>
      <c r="M29" s="138">
        <f>運行指示書!$AM$31</f>
        <v>0</v>
      </c>
      <c r="N29" s="1"/>
      <c r="O29" s="1"/>
      <c r="P29" s="1"/>
      <c r="Q29" s="1"/>
      <c r="R29" s="1"/>
      <c r="S29" s="1"/>
      <c r="T29" s="1"/>
      <c r="U29" s="1858"/>
    </row>
    <row r="30" spans="1:21" ht="20.100000000000001" customHeight="1">
      <c r="A30" s="1843" t="s">
        <v>846</v>
      </c>
      <c r="B30" s="1843"/>
      <c r="C30" s="1"/>
      <c r="E30" s="1"/>
      <c r="G30" s="1"/>
      <c r="I30" s="1"/>
      <c r="K30" s="1843" t="s">
        <v>846</v>
      </c>
      <c r="L30" s="1843"/>
      <c r="M30" s="1"/>
      <c r="N30" s="1"/>
      <c r="O30" s="1"/>
      <c r="P30" s="1"/>
      <c r="Q30" s="1"/>
      <c r="R30" s="1"/>
      <c r="S30" s="1"/>
      <c r="T30" s="1"/>
      <c r="U30" s="1858"/>
    </row>
    <row r="31" spans="1:21" ht="20.100000000000001" customHeight="1">
      <c r="A31" s="1843" t="s">
        <v>844</v>
      </c>
      <c r="B31" s="1843"/>
      <c r="C31" s="466" t="s">
        <v>845</v>
      </c>
      <c r="E31" s="466" t="s">
        <v>845</v>
      </c>
      <c r="G31" s="466" t="s">
        <v>845</v>
      </c>
      <c r="I31" s="466" t="s">
        <v>845</v>
      </c>
      <c r="K31" s="1843" t="s">
        <v>844</v>
      </c>
      <c r="L31" s="1843"/>
      <c r="M31" s="466" t="s">
        <v>845</v>
      </c>
      <c r="N31" s="466" t="s">
        <v>845</v>
      </c>
      <c r="O31" s="466" t="s">
        <v>845</v>
      </c>
      <c r="P31" s="466" t="s">
        <v>845</v>
      </c>
      <c r="Q31" s="466" t="s">
        <v>845</v>
      </c>
      <c r="R31" s="466" t="s">
        <v>845</v>
      </c>
      <c r="S31" s="466" t="s">
        <v>845</v>
      </c>
      <c r="T31" s="466" t="s">
        <v>845</v>
      </c>
      <c r="U31" s="1858"/>
    </row>
    <row r="32" spans="1:21" ht="20.100000000000001" customHeight="1">
      <c r="A32" s="1843" t="s">
        <v>847</v>
      </c>
      <c r="B32" s="1843"/>
      <c r="C32" s="467"/>
      <c r="E32" s="467"/>
      <c r="G32" s="467"/>
      <c r="I32" s="467"/>
      <c r="K32" s="1843" t="s">
        <v>847</v>
      </c>
      <c r="L32" s="1843"/>
      <c r="M32" s="467"/>
      <c r="N32" s="467"/>
      <c r="O32" s="467"/>
      <c r="P32" s="467"/>
      <c r="Q32" s="467"/>
      <c r="R32" s="467"/>
      <c r="S32" s="467"/>
      <c r="T32" s="467"/>
      <c r="U32" s="1858"/>
    </row>
    <row r="33" spans="1:21" ht="20.100000000000001" customHeight="1">
      <c r="A33" s="1843"/>
      <c r="B33" s="1843"/>
      <c r="C33" s="23"/>
      <c r="E33" s="23"/>
      <c r="G33" s="23"/>
      <c r="I33" s="23"/>
      <c r="K33" s="1843"/>
      <c r="L33" s="1843"/>
      <c r="M33" s="23"/>
      <c r="N33" s="23"/>
      <c r="O33" s="23"/>
      <c r="P33" s="23"/>
      <c r="Q33" s="23"/>
      <c r="R33" s="23"/>
      <c r="S33" s="23"/>
      <c r="T33" s="23"/>
      <c r="U33" s="1858"/>
    </row>
    <row r="34" spans="1:21" ht="20.100000000000001" customHeight="1">
      <c r="A34" s="1843" t="s">
        <v>866</v>
      </c>
      <c r="B34" s="1843"/>
      <c r="C34" s="1"/>
      <c r="E34" s="1"/>
      <c r="G34" s="1"/>
      <c r="I34" s="1"/>
      <c r="K34" s="1843" t="s">
        <v>866</v>
      </c>
      <c r="L34" s="1843"/>
      <c r="M34" s="1"/>
      <c r="N34" s="1"/>
      <c r="O34" s="1"/>
      <c r="P34" s="1"/>
      <c r="Q34" s="1"/>
      <c r="R34" s="1"/>
      <c r="S34" s="1"/>
      <c r="T34" s="1"/>
      <c r="U34" s="1858"/>
    </row>
    <row r="35" spans="1:21" ht="20.100000000000001" customHeight="1">
      <c r="A35" s="1843" t="s">
        <v>853</v>
      </c>
      <c r="B35" s="1843"/>
      <c r="C35" s="1"/>
      <c r="E35" s="1"/>
      <c r="G35" s="1"/>
      <c r="I35" s="1"/>
      <c r="K35" s="1843" t="s">
        <v>853</v>
      </c>
      <c r="L35" s="1843"/>
      <c r="M35" s="1"/>
      <c r="N35" s="1"/>
      <c r="O35" s="1"/>
      <c r="P35" s="1"/>
      <c r="Q35" s="1"/>
      <c r="R35" s="1"/>
      <c r="S35" s="1"/>
      <c r="T35" s="1"/>
      <c r="U35" s="1858"/>
    </row>
    <row r="36" spans="1:21" ht="20.100000000000001" customHeight="1">
      <c r="A36" s="468" t="s">
        <v>848</v>
      </c>
      <c r="B36" s="468" t="s">
        <v>849</v>
      </c>
      <c r="C36" s="1"/>
      <c r="E36" s="1"/>
      <c r="G36" s="1"/>
      <c r="I36" s="1"/>
      <c r="K36" s="468" t="s">
        <v>848</v>
      </c>
      <c r="L36" s="468" t="s">
        <v>849</v>
      </c>
      <c r="M36" s="1"/>
      <c r="N36" s="1"/>
      <c r="O36" s="1"/>
      <c r="P36" s="1"/>
      <c r="Q36" s="1"/>
      <c r="R36" s="1"/>
      <c r="S36" s="1"/>
      <c r="T36" s="1"/>
      <c r="U36" s="1858"/>
    </row>
    <row r="37" spans="1:21" ht="20.100000000000001" customHeight="1">
      <c r="A37" s="468" t="s">
        <v>850</v>
      </c>
      <c r="B37" s="468" t="s">
        <v>851</v>
      </c>
      <c r="C37" s="1"/>
      <c r="E37" s="1"/>
      <c r="G37" s="1"/>
      <c r="I37" s="1"/>
      <c r="K37" s="468" t="s">
        <v>850</v>
      </c>
      <c r="L37" s="468" t="s">
        <v>851</v>
      </c>
      <c r="M37" s="1"/>
      <c r="N37" s="1"/>
      <c r="O37" s="1"/>
      <c r="P37" s="1"/>
      <c r="Q37" s="1"/>
      <c r="R37" s="1"/>
      <c r="S37" s="1"/>
      <c r="T37" s="1"/>
      <c r="U37" s="1858"/>
    </row>
    <row r="38" spans="1:21" ht="20.100000000000001" customHeight="1">
      <c r="A38" s="1843" t="s">
        <v>867</v>
      </c>
      <c r="B38" s="1843"/>
      <c r="C38" s="1"/>
      <c r="E38" s="1"/>
      <c r="G38" s="1"/>
      <c r="I38" s="1"/>
      <c r="K38" s="1843" t="s">
        <v>867</v>
      </c>
      <c r="L38" s="1843"/>
      <c r="M38" s="1"/>
      <c r="N38" s="1"/>
      <c r="O38" s="1"/>
      <c r="P38" s="1"/>
      <c r="Q38" s="1"/>
      <c r="R38" s="1"/>
      <c r="S38" s="1"/>
      <c r="T38" s="1"/>
      <c r="U38" s="1858"/>
    </row>
    <row r="39" spans="1:21" ht="20.100000000000001" customHeight="1">
      <c r="A39" s="1843" t="s">
        <v>868</v>
      </c>
      <c r="B39" s="1843"/>
      <c r="C39" s="1"/>
      <c r="E39" s="1"/>
      <c r="G39" s="1"/>
      <c r="I39" s="1"/>
      <c r="K39" s="1843" t="s">
        <v>868</v>
      </c>
      <c r="L39" s="1843"/>
      <c r="M39" s="1"/>
      <c r="N39" s="1"/>
      <c r="O39" s="1"/>
      <c r="P39" s="1"/>
      <c r="Q39" s="1"/>
      <c r="R39" s="1"/>
      <c r="S39" s="1"/>
      <c r="T39" s="1"/>
      <c r="U39" s="1858"/>
    </row>
    <row r="40" spans="1:21" ht="20.100000000000001" customHeight="1">
      <c r="A40" s="1843" t="s">
        <v>869</v>
      </c>
      <c r="B40" s="1843"/>
      <c r="C40" s="1"/>
      <c r="E40" s="1"/>
      <c r="G40" s="1"/>
      <c r="I40" s="1"/>
      <c r="K40" s="1843" t="s">
        <v>869</v>
      </c>
      <c r="L40" s="1843"/>
      <c r="M40" s="1"/>
      <c r="N40" s="1"/>
      <c r="O40" s="1"/>
      <c r="P40" s="1"/>
      <c r="Q40" s="1"/>
      <c r="R40" s="1"/>
      <c r="S40" s="1"/>
      <c r="T40" s="1"/>
      <c r="U40" s="1858"/>
    </row>
    <row r="41" spans="1:21" ht="20.100000000000001" customHeight="1">
      <c r="A41" s="1843" t="s">
        <v>870</v>
      </c>
      <c r="B41" s="1843"/>
      <c r="C41" s="1"/>
      <c r="E41" s="1"/>
      <c r="G41" s="1"/>
      <c r="I41" s="1"/>
      <c r="K41" s="1843" t="s">
        <v>870</v>
      </c>
      <c r="L41" s="1843"/>
      <c r="M41" s="1"/>
      <c r="N41" s="1"/>
      <c r="O41" s="1"/>
      <c r="P41" s="1"/>
      <c r="Q41" s="1"/>
      <c r="R41" s="1"/>
      <c r="S41" s="1"/>
      <c r="T41" s="1"/>
      <c r="U41" s="1858"/>
    </row>
    <row r="42" spans="1:21" ht="20.100000000000001" customHeight="1">
      <c r="A42" s="1844" t="s">
        <v>871</v>
      </c>
      <c r="B42" s="1845"/>
      <c r="C42" s="1"/>
      <c r="E42" s="1"/>
      <c r="G42" s="1"/>
      <c r="I42" s="1"/>
      <c r="K42" s="1844" t="s">
        <v>871</v>
      </c>
      <c r="L42" s="1845"/>
      <c r="M42" s="1"/>
      <c r="N42" s="1"/>
      <c r="O42" s="1"/>
      <c r="P42" s="1"/>
      <c r="Q42" s="1"/>
      <c r="R42" s="1"/>
      <c r="S42" s="1"/>
      <c r="T42" s="1"/>
      <c r="U42" s="1858"/>
    </row>
    <row r="43" spans="1:21" ht="20.100000000000001" customHeight="1">
      <c r="A43" s="1843" t="s">
        <v>872</v>
      </c>
      <c r="B43" s="1843"/>
      <c r="C43" s="1"/>
      <c r="E43" s="1"/>
      <c r="G43" s="1"/>
      <c r="I43" s="1"/>
      <c r="K43" s="1843" t="s">
        <v>872</v>
      </c>
      <c r="L43" s="1843"/>
      <c r="M43" s="1"/>
      <c r="N43" s="1"/>
      <c r="O43" s="1"/>
      <c r="P43" s="1"/>
      <c r="Q43" s="1"/>
      <c r="R43" s="1"/>
      <c r="S43" s="1"/>
      <c r="T43" s="1"/>
      <c r="U43" s="1859"/>
    </row>
  </sheetData>
  <mergeCells count="75">
    <mergeCell ref="K20:L20"/>
    <mergeCell ref="K21:L21"/>
    <mergeCell ref="K31:L31"/>
    <mergeCell ref="K32:L33"/>
    <mergeCell ref="T2:T3"/>
    <mergeCell ref="K22:L22"/>
    <mergeCell ref="K23:L23"/>
    <mergeCell ref="K24:L24"/>
    <mergeCell ref="K25:L25"/>
    <mergeCell ref="K26:L26"/>
    <mergeCell ref="U2:U3"/>
    <mergeCell ref="K1:N3"/>
    <mergeCell ref="K11:L11"/>
    <mergeCell ref="K4:L4"/>
    <mergeCell ref="O1:Q3"/>
    <mergeCell ref="R2:R3"/>
    <mergeCell ref="S2:S3"/>
    <mergeCell ref="U11:U43"/>
    <mergeCell ref="K12:L13"/>
    <mergeCell ref="K16:L16"/>
    <mergeCell ref="K17:L17"/>
    <mergeCell ref="K18:L18"/>
    <mergeCell ref="K43:L43"/>
    <mergeCell ref="K35:L35"/>
    <mergeCell ref="K19:L19"/>
    <mergeCell ref="K40:L40"/>
    <mergeCell ref="K41:L41"/>
    <mergeCell ref="K27:L27"/>
    <mergeCell ref="K28:L28"/>
    <mergeCell ref="K34:L34"/>
    <mergeCell ref="K42:L42"/>
    <mergeCell ref="K29:L29"/>
    <mergeCell ref="K30:L30"/>
    <mergeCell ref="K38:L38"/>
    <mergeCell ref="K39:L39"/>
    <mergeCell ref="U4:U10"/>
    <mergeCell ref="K5:L5"/>
    <mergeCell ref="K6:L7"/>
    <mergeCell ref="K8:L8"/>
    <mergeCell ref="K9:L9"/>
    <mergeCell ref="K10:L10"/>
    <mergeCell ref="A10:B10"/>
    <mergeCell ref="A4:B4"/>
    <mergeCell ref="A5:B5"/>
    <mergeCell ref="A6:B7"/>
    <mergeCell ref="A8:B8"/>
    <mergeCell ref="A9:B9"/>
    <mergeCell ref="A25:B25"/>
    <mergeCell ref="A11:B11"/>
    <mergeCell ref="A12:B13"/>
    <mergeCell ref="A16:B16"/>
    <mergeCell ref="A17:B17"/>
    <mergeCell ref="A18:B18"/>
    <mergeCell ref="A19:B19"/>
    <mergeCell ref="A20:B20"/>
    <mergeCell ref="A21:B21"/>
    <mergeCell ref="A22:B22"/>
    <mergeCell ref="A23:B23"/>
    <mergeCell ref="A24:B24"/>
    <mergeCell ref="A41:B41"/>
    <mergeCell ref="A42:B42"/>
    <mergeCell ref="A43:B43"/>
    <mergeCell ref="A3:C3"/>
    <mergeCell ref="A32:B33"/>
    <mergeCell ref="A34:B34"/>
    <mergeCell ref="A35:B35"/>
    <mergeCell ref="A38:B38"/>
    <mergeCell ref="A39:B39"/>
    <mergeCell ref="A40:B40"/>
    <mergeCell ref="A26:B26"/>
    <mergeCell ref="A27:B27"/>
    <mergeCell ref="A28:B28"/>
    <mergeCell ref="A29:B29"/>
    <mergeCell ref="A30:B30"/>
    <mergeCell ref="A31:B31"/>
  </mergeCells>
  <phoneticPr fontId="1"/>
  <pageMargins left="0.7" right="0.7" top="0.75" bottom="0.75" header="0.3" footer="0.3"/>
  <pageSetup paperSize="9"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2:AB144"/>
  <sheetViews>
    <sheetView workbookViewId="0">
      <selection activeCell="F30" sqref="F30"/>
    </sheetView>
  </sheetViews>
  <sheetFormatPr defaultRowHeight="13.5"/>
  <cols>
    <col min="1" max="1" width="9.25" customWidth="1"/>
    <col min="2" max="2" width="9.125" customWidth="1"/>
    <col min="3" max="3" width="8.875" customWidth="1"/>
    <col min="4" max="4" width="11.125" bestFit="1" customWidth="1"/>
    <col min="5" max="5" width="9.625" bestFit="1" customWidth="1"/>
    <col min="6" max="6" width="10.5" bestFit="1" customWidth="1"/>
    <col min="7" max="7" width="10" bestFit="1" customWidth="1"/>
    <col min="8" max="9" width="9" bestFit="1" customWidth="1"/>
    <col min="10" max="10" width="9.625" bestFit="1" customWidth="1"/>
    <col min="11" max="11" width="19.375" bestFit="1" customWidth="1"/>
    <col min="15" max="15" width="11.125" bestFit="1" customWidth="1"/>
    <col min="20" max="20" width="48.625" bestFit="1" customWidth="1"/>
    <col min="21" max="21" width="9.5" bestFit="1" customWidth="1"/>
    <col min="22" max="22" width="56.875" bestFit="1" customWidth="1"/>
    <col min="23" max="24" width="11.625" style="127" bestFit="1" customWidth="1"/>
  </cols>
  <sheetData>
    <row r="2" spans="1:28">
      <c r="E2" s="147"/>
      <c r="F2" s="1" t="s">
        <v>1</v>
      </c>
      <c r="G2" s="166" t="s">
        <v>33</v>
      </c>
      <c r="H2" s="1" t="s">
        <v>34</v>
      </c>
      <c r="I2" s="1" t="s">
        <v>35</v>
      </c>
      <c r="J2" s="1" t="s">
        <v>47</v>
      </c>
      <c r="K2" s="1" t="s">
        <v>8</v>
      </c>
      <c r="L2" s="1" t="s">
        <v>57</v>
      </c>
      <c r="M2" s="42"/>
      <c r="N2" s="1" t="s">
        <v>210</v>
      </c>
      <c r="P2" s="627" t="s">
        <v>211</v>
      </c>
      <c r="Q2" s="866" t="s">
        <v>301</v>
      </c>
      <c r="R2" s="814"/>
      <c r="W2"/>
      <c r="X2"/>
    </row>
    <row r="3" spans="1:28">
      <c r="E3" s="147">
        <v>1</v>
      </c>
      <c r="F3" s="1" t="s">
        <v>132</v>
      </c>
      <c r="G3" s="166" t="s">
        <v>1007</v>
      </c>
      <c r="H3" s="1" t="s">
        <v>208</v>
      </c>
      <c r="I3" s="1" t="s">
        <v>37</v>
      </c>
      <c r="J3" s="1" t="s">
        <v>48</v>
      </c>
      <c r="K3" s="1"/>
      <c r="L3" s="1" t="s">
        <v>56</v>
      </c>
      <c r="M3" s="42"/>
      <c r="N3" s="60" t="s">
        <v>22</v>
      </c>
      <c r="O3" s="55"/>
      <c r="P3" s="627"/>
      <c r="Q3" s="60" t="s">
        <v>299</v>
      </c>
      <c r="R3" s="220">
        <f>(R21-運行指示書!BB3)+(運行指示書!BB3-R24)</f>
        <v>0.99999999999999989</v>
      </c>
      <c r="W3"/>
      <c r="X3"/>
      <c r="AB3" s="56"/>
    </row>
    <row r="4" spans="1:28">
      <c r="E4" s="147">
        <v>2</v>
      </c>
      <c r="F4" s="1" t="s">
        <v>629</v>
      </c>
      <c r="G4" s="166" t="s">
        <v>1008</v>
      </c>
      <c r="H4" s="1" t="s">
        <v>209</v>
      </c>
      <c r="I4" s="1" t="s">
        <v>38</v>
      </c>
      <c r="J4" s="1" t="s">
        <v>49</v>
      </c>
      <c r="K4" s="1" t="s">
        <v>121</v>
      </c>
      <c r="L4" s="1" t="s">
        <v>58</v>
      </c>
      <c r="M4" s="42"/>
      <c r="N4" s="60" t="s">
        <v>705</v>
      </c>
      <c r="O4" s="55"/>
      <c r="P4" s="1860" t="s">
        <v>212</v>
      </c>
      <c r="Q4" s="60" t="s">
        <v>300</v>
      </c>
      <c r="R4" s="121">
        <f>R18-運行指示書!BB3</f>
        <v>0.79166666666666674</v>
      </c>
      <c r="W4"/>
      <c r="X4"/>
      <c r="AB4" s="56"/>
    </row>
    <row r="5" spans="1:28">
      <c r="E5" s="147">
        <v>3</v>
      </c>
      <c r="F5" s="1" t="s">
        <v>984</v>
      </c>
      <c r="G5" s="166" t="s">
        <v>32</v>
      </c>
      <c r="H5" s="1"/>
      <c r="I5" s="1" t="s">
        <v>39</v>
      </c>
      <c r="J5" s="1" t="s">
        <v>704</v>
      </c>
      <c r="K5" s="1" t="s">
        <v>588</v>
      </c>
      <c r="L5" s="1" t="s">
        <v>59</v>
      </c>
      <c r="M5" s="42"/>
      <c r="N5" s="60" t="s">
        <v>23</v>
      </c>
      <c r="O5" s="55"/>
      <c r="P5" s="1860"/>
      <c r="Q5" s="60"/>
      <c r="R5" s="110"/>
      <c r="W5"/>
      <c r="X5"/>
      <c r="AB5" s="56"/>
    </row>
    <row r="6" spans="1:28">
      <c r="E6" s="147">
        <v>4</v>
      </c>
      <c r="F6" s="1" t="s">
        <v>985</v>
      </c>
      <c r="G6" s="166" t="s">
        <v>632</v>
      </c>
      <c r="H6" s="1"/>
      <c r="I6" s="1" t="s">
        <v>40</v>
      </c>
      <c r="J6" s="1" t="s">
        <v>291</v>
      </c>
      <c r="K6" s="1" t="s">
        <v>585</v>
      </c>
      <c r="L6" s="1" t="s">
        <v>60</v>
      </c>
      <c r="M6" s="42"/>
      <c r="N6" s="60" t="s">
        <v>24</v>
      </c>
      <c r="O6" s="55"/>
      <c r="P6" s="1860" t="s">
        <v>213</v>
      </c>
      <c r="Q6" s="60" t="s">
        <v>302</v>
      </c>
      <c r="R6" s="122" t="s">
        <v>306</v>
      </c>
      <c r="W6"/>
      <c r="X6"/>
      <c r="AB6" s="56"/>
    </row>
    <row r="7" spans="1:28">
      <c r="E7" s="147">
        <v>5</v>
      </c>
      <c r="F7" s="1" t="s">
        <v>986</v>
      </c>
      <c r="G7" s="166" t="s">
        <v>700</v>
      </c>
      <c r="H7" s="1"/>
      <c r="I7" s="1"/>
      <c r="J7" s="1" t="s">
        <v>288</v>
      </c>
      <c r="K7" s="1" t="s">
        <v>737</v>
      </c>
      <c r="L7" s="1" t="s">
        <v>61</v>
      </c>
      <c r="M7" s="42"/>
      <c r="N7" s="60" t="s">
        <v>25</v>
      </c>
      <c r="O7" s="55"/>
      <c r="P7" s="1860"/>
      <c r="Q7" s="60" t="s">
        <v>303</v>
      </c>
      <c r="R7" s="122" t="s">
        <v>307</v>
      </c>
      <c r="W7"/>
      <c r="X7"/>
      <c r="AB7" s="56"/>
    </row>
    <row r="8" spans="1:28">
      <c r="E8" s="147">
        <v>6</v>
      </c>
      <c r="F8" s="1" t="s">
        <v>838</v>
      </c>
      <c r="G8" s="166" t="s">
        <v>1009</v>
      </c>
      <c r="H8" s="1"/>
      <c r="I8" s="1" t="s">
        <v>599</v>
      </c>
      <c r="J8" s="1" t="s">
        <v>289</v>
      </c>
      <c r="K8" s="1" t="s">
        <v>736</v>
      </c>
      <c r="L8" s="1" t="s">
        <v>62</v>
      </c>
      <c r="M8" s="42"/>
      <c r="N8" s="60" t="s">
        <v>20</v>
      </c>
      <c r="O8" s="55"/>
      <c r="P8" s="1860"/>
      <c r="Q8" s="60"/>
      <c r="R8" s="110"/>
      <c r="W8"/>
      <c r="X8"/>
      <c r="AB8" s="56"/>
    </row>
    <row r="9" spans="1:28">
      <c r="E9" s="147">
        <v>7</v>
      </c>
      <c r="F9" s="1" t="s">
        <v>987</v>
      </c>
      <c r="G9" s="166" t="s">
        <v>1010</v>
      </c>
      <c r="H9" s="1"/>
      <c r="I9" s="1" t="s">
        <v>600</v>
      </c>
      <c r="J9" s="1" t="s">
        <v>290</v>
      </c>
      <c r="K9" s="1"/>
      <c r="L9" s="1" t="s">
        <v>63</v>
      </c>
      <c r="M9" s="42"/>
      <c r="N9" s="60"/>
      <c r="O9" s="55"/>
      <c r="P9" s="1860"/>
      <c r="Q9" s="60" t="s">
        <v>304</v>
      </c>
      <c r="R9" s="121">
        <f>R19-運行指示書!BB3</f>
        <v>0.76388888888888884</v>
      </c>
      <c r="W9"/>
      <c r="X9"/>
      <c r="AB9" s="56"/>
    </row>
    <row r="10" spans="1:28">
      <c r="E10" s="147">
        <v>8</v>
      </c>
      <c r="F10" s="1" t="s">
        <v>333</v>
      </c>
      <c r="G10" s="166" t="s">
        <v>333</v>
      </c>
      <c r="H10" s="1"/>
      <c r="I10" s="1" t="s">
        <v>601</v>
      </c>
      <c r="J10" s="1" t="s">
        <v>292</v>
      </c>
      <c r="K10" s="1" t="s">
        <v>116</v>
      </c>
      <c r="L10" s="1" t="s">
        <v>64</v>
      </c>
      <c r="M10" s="42"/>
      <c r="N10" s="60"/>
      <c r="O10" s="55"/>
      <c r="P10" s="55"/>
      <c r="Q10" s="60" t="s">
        <v>305</v>
      </c>
      <c r="R10" s="121">
        <f>R20-運行指示書!BB3</f>
        <v>0.66666666666666674</v>
      </c>
      <c r="W10"/>
      <c r="X10"/>
      <c r="AB10" s="56"/>
    </row>
    <row r="11" spans="1:28">
      <c r="E11" s="147">
        <v>9</v>
      </c>
      <c r="F11" s="1" t="s">
        <v>332</v>
      </c>
      <c r="G11" s="166" t="s">
        <v>332</v>
      </c>
      <c r="H11" s="1"/>
      <c r="I11" s="1" t="s">
        <v>43</v>
      </c>
      <c r="J11" s="1"/>
      <c r="K11" s="1" t="s">
        <v>115</v>
      </c>
      <c r="L11" s="1" t="s">
        <v>65</v>
      </c>
      <c r="M11" s="42"/>
      <c r="N11" s="60" t="s">
        <v>13</v>
      </c>
      <c r="O11" s="55"/>
      <c r="P11" s="55" t="s">
        <v>216</v>
      </c>
      <c r="Q11" s="60"/>
      <c r="R11" s="110"/>
      <c r="W11"/>
      <c r="X11"/>
      <c r="AB11" s="56"/>
    </row>
    <row r="12" spans="1:28">
      <c r="A12" s="146"/>
      <c r="E12" s="147">
        <v>10</v>
      </c>
      <c r="F12" s="1" t="s">
        <v>331</v>
      </c>
      <c r="G12" s="166" t="s">
        <v>331</v>
      </c>
      <c r="H12" s="1"/>
      <c r="I12" s="1"/>
      <c r="J12" s="1" t="s">
        <v>293</v>
      </c>
      <c r="K12" s="1" t="s">
        <v>117</v>
      </c>
      <c r="L12" s="1" t="s">
        <v>189</v>
      </c>
      <c r="M12" s="42"/>
      <c r="N12" s="60" t="s">
        <v>21</v>
      </c>
      <c r="O12" s="55"/>
      <c r="P12" s="55" t="s">
        <v>217</v>
      </c>
      <c r="Q12" s="60"/>
      <c r="R12" s="5"/>
      <c r="S12" s="6"/>
      <c r="W12"/>
      <c r="X12"/>
      <c r="Z12" s="6"/>
    </row>
    <row r="13" spans="1:28" ht="13.5" customHeight="1">
      <c r="A13" s="146"/>
      <c r="E13" s="147">
        <v>11</v>
      </c>
      <c r="F13" s="1" t="s">
        <v>777</v>
      </c>
      <c r="G13" s="166" t="s">
        <v>1013</v>
      </c>
      <c r="H13" s="1"/>
      <c r="I13" s="1" t="s">
        <v>141</v>
      </c>
      <c r="J13" s="1"/>
      <c r="K13" s="1" t="s">
        <v>118</v>
      </c>
      <c r="L13" s="1" t="s">
        <v>190</v>
      </c>
      <c r="N13" s="60" t="s">
        <v>26</v>
      </c>
      <c r="O13" s="55"/>
      <c r="P13" s="55" t="s">
        <v>218</v>
      </c>
      <c r="Q13" s="60"/>
      <c r="R13" s="123"/>
      <c r="S13" s="7"/>
      <c r="W13"/>
      <c r="X13"/>
      <c r="Z13" s="7"/>
    </row>
    <row r="14" spans="1:28">
      <c r="A14" s="146"/>
      <c r="E14" s="1">
        <v>12</v>
      </c>
      <c r="F14" s="1" t="s">
        <v>1015</v>
      </c>
      <c r="G14" s="166" t="s">
        <v>1014</v>
      </c>
      <c r="H14" s="1"/>
      <c r="I14" s="1" t="s">
        <v>42</v>
      </c>
      <c r="J14" s="1" t="s">
        <v>286</v>
      </c>
      <c r="K14" s="1" t="s">
        <v>119</v>
      </c>
      <c r="L14" s="1"/>
      <c r="N14" s="60" t="s">
        <v>44</v>
      </c>
      <c r="O14" s="55"/>
      <c r="P14" s="55" t="s">
        <v>215</v>
      </c>
      <c r="Q14" s="60"/>
      <c r="R14" s="124"/>
      <c r="S14" s="48"/>
      <c r="W14"/>
      <c r="X14"/>
      <c r="Z14" s="48"/>
    </row>
    <row r="15" spans="1:28">
      <c r="A15" s="146"/>
      <c r="E15" s="1">
        <v>13</v>
      </c>
      <c r="F15" s="1" t="s">
        <v>1012</v>
      </c>
      <c r="G15" s="166" t="s">
        <v>1012</v>
      </c>
      <c r="H15" s="1"/>
      <c r="I15" s="1" t="s">
        <v>142</v>
      </c>
      <c r="J15" s="1" t="s">
        <v>287</v>
      </c>
      <c r="K15" s="1" t="s">
        <v>602</v>
      </c>
      <c r="L15" s="1"/>
      <c r="N15" s="60" t="s">
        <v>16</v>
      </c>
      <c r="O15" s="55"/>
      <c r="P15" s="55" t="s">
        <v>219</v>
      </c>
      <c r="Q15" s="60"/>
      <c r="R15" s="125"/>
      <c r="S15" s="57"/>
      <c r="W15"/>
      <c r="X15"/>
      <c r="Z15" s="57"/>
    </row>
    <row r="16" spans="1:28">
      <c r="A16" s="146"/>
      <c r="E16" s="1">
        <v>14</v>
      </c>
      <c r="F16" s="1" t="s">
        <v>1011</v>
      </c>
      <c r="G16" s="166" t="s">
        <v>1011</v>
      </c>
      <c r="H16" s="1"/>
      <c r="I16" s="1" t="s">
        <v>613</v>
      </c>
      <c r="J16" s="1" t="s">
        <v>294</v>
      </c>
      <c r="K16" s="1" t="s">
        <v>603</v>
      </c>
      <c r="L16" s="1"/>
      <c r="N16" s="60" t="s">
        <v>17</v>
      </c>
      <c r="O16" s="55"/>
      <c r="P16" s="55" t="s">
        <v>220</v>
      </c>
      <c r="Q16" s="60"/>
      <c r="R16" s="126"/>
      <c r="S16" s="46"/>
      <c r="W16"/>
      <c r="X16"/>
      <c r="Z16" s="46"/>
    </row>
    <row r="17" spans="1:26" ht="14.25" thickBot="1">
      <c r="A17" s="146"/>
      <c r="E17" s="1">
        <v>15</v>
      </c>
      <c r="F17" s="1"/>
      <c r="G17" s="191"/>
      <c r="H17" s="2"/>
      <c r="I17" s="2"/>
      <c r="J17" s="2"/>
      <c r="K17" s="2"/>
      <c r="L17" s="2"/>
      <c r="N17" s="60" t="s">
        <v>6</v>
      </c>
      <c r="O17" s="55"/>
      <c r="Q17" s="60"/>
      <c r="R17" s="1"/>
      <c r="S17" s="46"/>
      <c r="W17"/>
      <c r="X17"/>
      <c r="Z17" s="46"/>
    </row>
    <row r="18" spans="1:26" ht="14.25" thickTop="1">
      <c r="A18" s="146"/>
      <c r="E18" s="1">
        <v>16</v>
      </c>
      <c r="F18" s="1" t="s">
        <v>1016</v>
      </c>
      <c r="N18" s="60" t="s">
        <v>45</v>
      </c>
      <c r="O18" s="55"/>
      <c r="P18" s="55" t="s">
        <v>228</v>
      </c>
      <c r="Q18" s="221" t="s">
        <v>411</v>
      </c>
      <c r="R18" s="222">
        <v>0.77083333333333337</v>
      </c>
      <c r="S18" s="48"/>
      <c r="W18"/>
      <c r="X18"/>
      <c r="Z18" s="48"/>
    </row>
    <row r="19" spans="1:26">
      <c r="A19" s="146"/>
      <c r="E19" s="1">
        <v>17</v>
      </c>
      <c r="F19" s="1" t="s">
        <v>1017</v>
      </c>
      <c r="G19" s="166" t="s">
        <v>122</v>
      </c>
      <c r="H19" s="1" t="s">
        <v>139</v>
      </c>
      <c r="I19" s="1" t="s">
        <v>134</v>
      </c>
      <c r="J19" s="1" t="s">
        <v>701</v>
      </c>
      <c r="K19" s="1" t="s">
        <v>10</v>
      </c>
      <c r="L19" s="1" t="s">
        <v>192</v>
      </c>
      <c r="N19" s="60"/>
      <c r="O19" s="55"/>
      <c r="P19" s="55" t="s">
        <v>221</v>
      </c>
      <c r="Q19" s="221" t="s">
        <v>412</v>
      </c>
      <c r="R19" s="223">
        <v>0.74305555555555547</v>
      </c>
      <c r="S19" s="46"/>
      <c r="W19"/>
      <c r="X19"/>
      <c r="Z19" s="46"/>
    </row>
    <row r="20" spans="1:26">
      <c r="A20" s="146"/>
      <c r="E20" s="1">
        <v>18</v>
      </c>
      <c r="F20" s="1" t="s">
        <v>1018</v>
      </c>
      <c r="G20" s="166" t="s">
        <v>123</v>
      </c>
      <c r="H20" s="1" t="s">
        <v>115</v>
      </c>
      <c r="I20" s="1" t="s">
        <v>135</v>
      </c>
      <c r="J20" s="1" t="s">
        <v>702</v>
      </c>
      <c r="K20" s="1" t="s">
        <v>41</v>
      </c>
      <c r="L20" s="1" t="s">
        <v>193</v>
      </c>
      <c r="N20" s="60" t="s">
        <v>14</v>
      </c>
      <c r="O20" s="55"/>
      <c r="P20" s="55" t="s">
        <v>222</v>
      </c>
      <c r="Q20" s="221" t="s">
        <v>411</v>
      </c>
      <c r="R20" s="224">
        <v>0.64583333333333337</v>
      </c>
      <c r="S20" s="19"/>
      <c r="W20"/>
      <c r="X20"/>
      <c r="Z20" s="19"/>
    </row>
    <row r="21" spans="1:26">
      <c r="A21" s="146"/>
      <c r="E21" s="1">
        <v>19</v>
      </c>
      <c r="F21" s="1" t="s">
        <v>1019</v>
      </c>
      <c r="G21" s="192" t="s">
        <v>144</v>
      </c>
      <c r="H21" s="1" t="s">
        <v>120</v>
      </c>
      <c r="I21" s="1" t="s">
        <v>136</v>
      </c>
      <c r="J21" s="1"/>
      <c r="K21" s="1" t="s">
        <v>54</v>
      </c>
      <c r="L21" s="1" t="s">
        <v>194</v>
      </c>
      <c r="N21" s="60" t="s">
        <v>19</v>
      </c>
      <c r="O21" s="55"/>
      <c r="P21" s="55" t="s">
        <v>223</v>
      </c>
      <c r="Q21" s="221" t="s">
        <v>485</v>
      </c>
      <c r="R21" s="224">
        <v>1</v>
      </c>
      <c r="S21" s="46"/>
      <c r="W21"/>
      <c r="X21"/>
      <c r="Z21" s="46"/>
    </row>
    <row r="22" spans="1:26">
      <c r="A22" s="146"/>
      <c r="E22" s="1">
        <v>20</v>
      </c>
      <c r="F22" s="1" t="s">
        <v>1020</v>
      </c>
      <c r="G22" s="192" t="s">
        <v>834</v>
      </c>
      <c r="H22" s="1" t="s">
        <v>129</v>
      </c>
      <c r="I22" s="1" t="s">
        <v>137</v>
      </c>
      <c r="J22" s="1" t="s">
        <v>718</v>
      </c>
      <c r="K22" s="1" t="s">
        <v>55</v>
      </c>
      <c r="L22" s="1" t="s">
        <v>195</v>
      </c>
      <c r="N22" s="60" t="s">
        <v>2</v>
      </c>
      <c r="O22" s="55"/>
      <c r="P22" s="55" t="s">
        <v>224</v>
      </c>
      <c r="Q22" s="221" t="s">
        <v>486</v>
      </c>
      <c r="R22" s="224">
        <v>0.16666666666666666</v>
      </c>
      <c r="S22" s="48"/>
      <c r="W22"/>
      <c r="X22"/>
      <c r="Z22" s="48"/>
    </row>
    <row r="23" spans="1:26">
      <c r="A23" s="146"/>
      <c r="E23" s="1">
        <v>21</v>
      </c>
      <c r="F23" s="1" t="s">
        <v>1021</v>
      </c>
      <c r="G23" s="166" t="s">
        <v>605</v>
      </c>
      <c r="H23" s="1" t="s">
        <v>613</v>
      </c>
      <c r="I23" s="1" t="s">
        <v>138</v>
      </c>
      <c r="J23" s="1" t="s">
        <v>719</v>
      </c>
      <c r="K23" s="1" t="s">
        <v>52</v>
      </c>
      <c r="L23" s="1"/>
      <c r="N23" s="60" t="s">
        <v>11</v>
      </c>
      <c r="O23" s="55"/>
      <c r="P23" s="55" t="s">
        <v>225</v>
      </c>
      <c r="Q23" s="221" t="s">
        <v>487</v>
      </c>
      <c r="R23" s="224">
        <v>0.91666666666666663</v>
      </c>
      <c r="S23" s="57"/>
      <c r="W23"/>
      <c r="X23"/>
      <c r="Z23" s="57"/>
    </row>
    <row r="24" spans="1:26">
      <c r="A24" s="146"/>
      <c r="E24" s="1">
        <v>22</v>
      </c>
      <c r="F24" s="1" t="s">
        <v>1022</v>
      </c>
      <c r="G24" s="166" t="s">
        <v>606</v>
      </c>
      <c r="H24" s="1" t="s">
        <v>614</v>
      </c>
      <c r="I24" s="1"/>
      <c r="J24" s="1" t="s">
        <v>720</v>
      </c>
      <c r="K24" s="1" t="s">
        <v>53</v>
      </c>
      <c r="L24" s="1" t="s">
        <v>587</v>
      </c>
      <c r="N24" s="60" t="s">
        <v>27</v>
      </c>
      <c r="O24" s="55"/>
      <c r="P24" s="55" t="s">
        <v>226</v>
      </c>
      <c r="Q24" s="221" t="s">
        <v>488</v>
      </c>
      <c r="R24" s="224">
        <v>0</v>
      </c>
      <c r="S24" s="46"/>
      <c r="W24"/>
      <c r="X24"/>
      <c r="Z24" s="46"/>
    </row>
    <row r="25" spans="1:26" ht="14.25" thickBot="1">
      <c r="A25" s="146"/>
      <c r="E25" s="1">
        <v>23</v>
      </c>
      <c r="F25" s="1" t="s">
        <v>1023</v>
      </c>
      <c r="G25" s="166"/>
      <c r="H25" s="1" t="s">
        <v>615</v>
      </c>
      <c r="I25" s="1"/>
      <c r="J25" s="1" t="s">
        <v>721</v>
      </c>
      <c r="K25" s="1" t="s">
        <v>67</v>
      </c>
      <c r="L25" s="1"/>
      <c r="N25" s="60" t="s">
        <v>12</v>
      </c>
      <c r="O25" s="55"/>
      <c r="P25" s="55"/>
      <c r="Q25" s="55"/>
      <c r="R25" s="46"/>
      <c r="S25" s="46"/>
      <c r="W25"/>
      <c r="X25"/>
      <c r="Z25" s="46"/>
    </row>
    <row r="26" spans="1:26">
      <c r="A26" s="146"/>
      <c r="E26" s="1">
        <v>24</v>
      </c>
      <c r="F26" s="1" t="s">
        <v>1024</v>
      </c>
      <c r="G26" s="166" t="s">
        <v>124</v>
      </c>
      <c r="H26" s="1" t="s">
        <v>616</v>
      </c>
      <c r="I26" s="1"/>
      <c r="J26" s="1" t="s">
        <v>722</v>
      </c>
      <c r="K26" s="1" t="s">
        <v>583</v>
      </c>
      <c r="L26" s="1" t="s">
        <v>197</v>
      </c>
      <c r="N26" s="60" t="s">
        <v>191</v>
      </c>
      <c r="O26" s="55"/>
      <c r="P26" s="214"/>
      <c r="Q26" s="55"/>
      <c r="R26" s="46"/>
      <c r="S26" s="46"/>
      <c r="W26"/>
      <c r="X26"/>
      <c r="Z26" s="46"/>
    </row>
    <row r="27" spans="1:26">
      <c r="A27" s="146"/>
      <c r="E27" s="1">
        <v>25</v>
      </c>
      <c r="F27" s="1" t="s">
        <v>1025</v>
      </c>
      <c r="G27" s="166" t="s">
        <v>125</v>
      </c>
      <c r="H27" s="1" t="s">
        <v>617</v>
      </c>
      <c r="I27" s="1"/>
      <c r="J27" s="1"/>
      <c r="K27" s="1" t="s">
        <v>584</v>
      </c>
      <c r="L27" s="1"/>
      <c r="N27" s="60"/>
      <c r="O27" s="55"/>
      <c r="P27" s="215" t="s">
        <v>408</v>
      </c>
      <c r="Q27" s="55"/>
      <c r="R27" s="46"/>
      <c r="S27" s="46"/>
      <c r="W27"/>
      <c r="X27"/>
      <c r="Z27" s="46"/>
    </row>
    <row r="28" spans="1:26">
      <c r="A28" s="146"/>
      <c r="E28" s="1">
        <v>26</v>
      </c>
      <c r="F28" s="1" t="s">
        <v>1028</v>
      </c>
      <c r="G28" s="166" t="s">
        <v>126</v>
      </c>
      <c r="H28" s="1"/>
      <c r="I28" s="1"/>
      <c r="J28" s="1" t="s">
        <v>723</v>
      </c>
      <c r="K28" s="1" t="s">
        <v>580</v>
      </c>
      <c r="L28" s="1" t="s">
        <v>198</v>
      </c>
      <c r="N28" s="60" t="s">
        <v>232</v>
      </c>
      <c r="O28" s="55"/>
      <c r="P28" s="215"/>
      <c r="Q28" s="55"/>
      <c r="R28" s="7"/>
      <c r="S28" s="7"/>
      <c r="W28"/>
      <c r="X28"/>
      <c r="Z28" s="7"/>
    </row>
    <row r="29" spans="1:26">
      <c r="A29" s="146"/>
      <c r="E29" s="1">
        <v>27</v>
      </c>
      <c r="F29" s="1" t="s">
        <v>1029</v>
      </c>
      <c r="G29" s="166" t="s">
        <v>127</v>
      </c>
      <c r="H29" s="1" t="s">
        <v>140</v>
      </c>
      <c r="I29" s="1"/>
      <c r="J29" s="1" t="s">
        <v>724</v>
      </c>
      <c r="K29" s="1" t="s">
        <v>66</v>
      </c>
      <c r="L29" s="1"/>
      <c r="N29" s="60" t="s">
        <v>46</v>
      </c>
      <c r="O29" s="55"/>
      <c r="P29" s="215" t="s">
        <v>409</v>
      </c>
      <c r="Q29" s="55"/>
      <c r="R29" s="57"/>
      <c r="S29" s="57"/>
      <c r="W29"/>
      <c r="X29"/>
      <c r="Z29" s="7"/>
    </row>
    <row r="30" spans="1:26">
      <c r="A30" s="146"/>
      <c r="E30" s="1">
        <v>28</v>
      </c>
      <c r="F30" s="1"/>
      <c r="G30" s="166" t="s">
        <v>128</v>
      </c>
      <c r="H30" s="1"/>
      <c r="I30" s="1"/>
      <c r="J30" s="1" t="s">
        <v>734</v>
      </c>
      <c r="K30" s="1" t="s">
        <v>68</v>
      </c>
      <c r="L30" s="1" t="s">
        <v>199</v>
      </c>
      <c r="N30" s="5"/>
      <c r="O30" s="6"/>
      <c r="P30" s="216"/>
      <c r="Q30" s="58"/>
      <c r="R30" s="51"/>
      <c r="S30" s="58"/>
      <c r="W30"/>
      <c r="X30"/>
      <c r="Z30" s="51"/>
    </row>
    <row r="31" spans="1:26" ht="14.25" thickBot="1">
      <c r="A31" s="146"/>
      <c r="E31" s="1">
        <v>29</v>
      </c>
      <c r="F31" s="1"/>
      <c r="G31" s="166" t="s">
        <v>143</v>
      </c>
      <c r="H31" s="330" t="s">
        <v>586</v>
      </c>
      <c r="I31" s="1"/>
      <c r="J31" s="1"/>
      <c r="K31" s="1" t="s">
        <v>69</v>
      </c>
      <c r="L31" s="1" t="s">
        <v>780</v>
      </c>
      <c r="N31" s="5" t="s">
        <v>267</v>
      </c>
      <c r="O31" s="6"/>
      <c r="P31" s="217"/>
      <c r="Q31" s="59"/>
      <c r="R31" s="51"/>
      <c r="S31" s="59"/>
      <c r="W31"/>
      <c r="X31"/>
      <c r="Z31" s="51"/>
    </row>
    <row r="32" spans="1:26">
      <c r="A32" s="146"/>
      <c r="E32" s="1">
        <v>30</v>
      </c>
      <c r="F32" s="1"/>
      <c r="G32" s="166" t="s">
        <v>145</v>
      </c>
      <c r="H32" s="1"/>
      <c r="I32" s="1"/>
      <c r="J32" s="1"/>
      <c r="K32" s="1" t="s">
        <v>70</v>
      </c>
      <c r="L32" s="1" t="s">
        <v>200</v>
      </c>
      <c r="N32" s="5" t="s">
        <v>268</v>
      </c>
      <c r="O32" s="6"/>
      <c r="P32" s="21"/>
      <c r="Q32" s="21"/>
      <c r="R32" s="21"/>
      <c r="S32" s="21"/>
      <c r="W32"/>
      <c r="X32"/>
      <c r="Z32" s="19"/>
    </row>
    <row r="33" spans="1:26">
      <c r="A33" s="146"/>
      <c r="E33" s="1">
        <v>31</v>
      </c>
      <c r="F33" s="1"/>
      <c r="G33" s="166" t="s">
        <v>607</v>
      </c>
      <c r="H33" s="1"/>
      <c r="I33" s="1"/>
      <c r="J33" s="1"/>
      <c r="K33" s="1"/>
      <c r="L33" s="1"/>
      <c r="N33" s="5" t="s">
        <v>269</v>
      </c>
      <c r="O33" s="6"/>
      <c r="P33" s="305"/>
      <c r="Q33" s="22"/>
      <c r="R33" s="21"/>
      <c r="S33" s="21"/>
      <c r="W33"/>
      <c r="X33"/>
      <c r="Z33" s="6"/>
    </row>
    <row r="34" spans="1:26">
      <c r="E34" s="1">
        <v>32</v>
      </c>
      <c r="F34" s="1"/>
      <c r="G34" s="166"/>
      <c r="H34" s="1"/>
      <c r="I34" s="1"/>
      <c r="J34" s="23"/>
      <c r="K34" s="23"/>
      <c r="L34" s="1" t="s">
        <v>579</v>
      </c>
      <c r="N34" s="5" t="s">
        <v>397</v>
      </c>
      <c r="O34" s="6"/>
      <c r="P34" s="6"/>
      <c r="Q34" s="6"/>
      <c r="R34" s="6"/>
      <c r="S34" s="6"/>
      <c r="W34"/>
      <c r="X34"/>
      <c r="Z34" s="6"/>
    </row>
    <row r="35" spans="1:26">
      <c r="E35" s="1">
        <v>33</v>
      </c>
      <c r="F35" s="1" t="s">
        <v>630</v>
      </c>
      <c r="G35" s="166" t="s">
        <v>604</v>
      </c>
      <c r="H35" s="1"/>
      <c r="I35" s="1"/>
      <c r="J35" s="1"/>
      <c r="K35" s="1" t="s">
        <v>582</v>
      </c>
      <c r="L35" s="1"/>
      <c r="N35" s="1"/>
      <c r="W35"/>
      <c r="X35"/>
    </row>
    <row r="36" spans="1:26">
      <c r="E36" s="1">
        <v>34</v>
      </c>
      <c r="F36" s="1" t="s">
        <v>631</v>
      </c>
      <c r="G36" s="166" t="s">
        <v>413</v>
      </c>
      <c r="H36" s="1"/>
      <c r="I36" s="1"/>
      <c r="J36" s="1"/>
      <c r="K36" s="1" t="s">
        <v>581</v>
      </c>
      <c r="L36" s="1" t="s">
        <v>36</v>
      </c>
      <c r="N36" s="1" t="s">
        <v>414</v>
      </c>
      <c r="W36"/>
      <c r="X36"/>
    </row>
    <row r="37" spans="1:26">
      <c r="N37" s="7"/>
      <c r="O37" s="7"/>
      <c r="P37" s="7"/>
      <c r="Q37" s="43"/>
      <c r="R37" s="44"/>
      <c r="S37" s="17"/>
      <c r="W37"/>
      <c r="X37"/>
      <c r="Z37" s="17"/>
    </row>
    <row r="38" spans="1:26">
      <c r="L38" s="627"/>
      <c r="M38" s="627"/>
      <c r="N38" s="627"/>
      <c r="O38" s="7"/>
      <c r="P38" s="7"/>
      <c r="Q38" s="6"/>
      <c r="R38" s="44"/>
      <c r="S38" s="17"/>
      <c r="W38"/>
      <c r="X38"/>
      <c r="Z38" s="17"/>
    </row>
    <row r="39" spans="1:26">
      <c r="D39" s="119" t="s">
        <v>330</v>
      </c>
      <c r="E39" s="119" t="s">
        <v>351</v>
      </c>
      <c r="F39" s="119" t="s">
        <v>352</v>
      </c>
      <c r="G39" s="119" t="s">
        <v>353</v>
      </c>
      <c r="H39" s="119" t="s">
        <v>354</v>
      </c>
      <c r="I39" s="119" t="s">
        <v>355</v>
      </c>
      <c r="J39" s="64" t="s">
        <v>519</v>
      </c>
      <c r="K39" s="119" t="s">
        <v>518</v>
      </c>
      <c r="L39" s="119" t="s">
        <v>516</v>
      </c>
      <c r="M39" s="119" t="s">
        <v>530</v>
      </c>
      <c r="N39" s="119" t="s">
        <v>532</v>
      </c>
      <c r="O39" s="119" t="s">
        <v>533</v>
      </c>
      <c r="S39" s="17"/>
      <c r="W39"/>
      <c r="X39"/>
      <c r="Z39" s="17"/>
    </row>
    <row r="40" spans="1:26">
      <c r="B40" s="627" t="s">
        <v>7</v>
      </c>
      <c r="C40" s="627"/>
      <c r="D40" s="144">
        <f>料金計算表!B21</f>
        <v>0.33333333333333331</v>
      </c>
      <c r="E40" s="144">
        <f>料金計算表!E21</f>
        <v>0.375</v>
      </c>
      <c r="F40" s="144">
        <f>料金計算表!H21</f>
        <v>0.35416666666666669</v>
      </c>
      <c r="G40" s="3">
        <f>料金計算表!B41</f>
        <v>0.33333333333333331</v>
      </c>
      <c r="H40" s="3">
        <f>料金計算表!E41</f>
        <v>0.375</v>
      </c>
      <c r="I40" s="3">
        <f>料金計算表!H41</f>
        <v>0</v>
      </c>
      <c r="J40" s="193"/>
      <c r="K40" s="197">
        <f>'運送引受書(運行指示ベース）'!AC47</f>
        <v>0</v>
      </c>
      <c r="L40" s="193"/>
      <c r="M40" s="64">
        <f>料金計算表!M41</f>
        <v>0</v>
      </c>
      <c r="N40" s="64">
        <f>料金計算表!O41</f>
        <v>0</v>
      </c>
      <c r="O40" s="64">
        <f>料金計算表!P41</f>
        <v>0</v>
      </c>
      <c r="S40" s="17"/>
      <c r="W40"/>
      <c r="X40"/>
      <c r="Z40" s="17"/>
    </row>
    <row r="41" spans="1:26">
      <c r="B41" s="627" t="s">
        <v>356</v>
      </c>
      <c r="C41" s="627"/>
      <c r="D41" s="144">
        <f>料金計算表!B22</f>
        <v>0.75</v>
      </c>
      <c r="E41" s="144">
        <f>料金計算表!E22</f>
        <v>0.70833333333333337</v>
      </c>
      <c r="F41" s="144">
        <f>料金計算表!H22</f>
        <v>0.72916666666666663</v>
      </c>
      <c r="G41" s="3">
        <f>料金計算表!B42</f>
        <v>0.75</v>
      </c>
      <c r="H41" s="3">
        <f>料金計算表!E42</f>
        <v>0.79166666666666663</v>
      </c>
      <c r="I41" s="3">
        <f>料金計算表!H42</f>
        <v>0</v>
      </c>
      <c r="J41" s="193"/>
      <c r="K41" s="197">
        <f>IF('運送引受書(運行指示ベース）'!AC50="",0,'運送引受書(運行指示ベース）'!AC50)</f>
        <v>0</v>
      </c>
      <c r="L41" s="193"/>
      <c r="M41" s="64">
        <f>料金計算表!M45</f>
        <v>0</v>
      </c>
      <c r="N41" s="64">
        <f>料金計算表!O45</f>
        <v>0</v>
      </c>
      <c r="O41" s="64">
        <f>料金計算表!P45</f>
        <v>0</v>
      </c>
      <c r="S41" s="17"/>
      <c r="W41"/>
      <c r="X41"/>
      <c r="Z41" s="17"/>
    </row>
    <row r="42" spans="1:26">
      <c r="B42" s="627" t="s">
        <v>357</v>
      </c>
      <c r="C42" s="627"/>
      <c r="D42" s="144">
        <f>料金計算表!B23</f>
        <v>0</v>
      </c>
      <c r="E42" s="144">
        <f>料金計算表!E23</f>
        <v>4.1666666666666664E-2</v>
      </c>
      <c r="F42" s="144">
        <f>料金計算表!H23</f>
        <v>2.0833333333333332E-2</v>
      </c>
      <c r="G42" s="3">
        <f>料金計算表!B43</f>
        <v>0</v>
      </c>
      <c r="H42" s="3">
        <f>料金計算表!E43</f>
        <v>0</v>
      </c>
      <c r="I42" s="3">
        <f>料金計算表!H43</f>
        <v>0</v>
      </c>
      <c r="J42" s="193"/>
      <c r="K42" s="197" t="str">
        <f>IF('運送引受書(運行指示ベース）'!AB53="",0,'運送引受書(運行指示ベース）'!AB53)</f>
        <v>深夜</v>
      </c>
      <c r="L42" s="193"/>
      <c r="M42" s="307"/>
      <c r="N42" s="307"/>
      <c r="O42" s="307"/>
      <c r="S42" s="17"/>
      <c r="W42"/>
      <c r="X42"/>
      <c r="Z42" s="17"/>
    </row>
    <row r="43" spans="1:26">
      <c r="B43" s="627" t="s">
        <v>327</v>
      </c>
      <c r="C43" s="627"/>
      <c r="D43" s="144">
        <f>料金計算表!B24</f>
        <v>0</v>
      </c>
      <c r="E43" s="144">
        <f>料金計算表!E24</f>
        <v>4.1666666666666664E-2</v>
      </c>
      <c r="F43" s="144">
        <f>料金計算表!H24</f>
        <v>2.0833333333333332E-2</v>
      </c>
      <c r="G43" s="3">
        <f>料金計算表!B44</f>
        <v>0</v>
      </c>
      <c r="H43" s="3">
        <f>料金計算表!E44</f>
        <v>0</v>
      </c>
      <c r="I43" s="3">
        <f>料金計算表!H44</f>
        <v>0</v>
      </c>
      <c r="J43" s="193"/>
      <c r="K43" s="193"/>
      <c r="L43" s="193"/>
      <c r="M43" s="308"/>
      <c r="N43" s="308"/>
      <c r="O43" s="308"/>
      <c r="S43" s="17"/>
      <c r="W43"/>
      <c r="X43"/>
      <c r="Z43" s="17"/>
    </row>
    <row r="44" spans="1:26">
      <c r="B44" s="627" t="s">
        <v>361</v>
      </c>
      <c r="C44" s="627"/>
      <c r="D44" s="144">
        <f t="shared" ref="D44:I44" si="0">(D41-D40)+D42+D43+($O$63*2)</f>
        <v>0.5</v>
      </c>
      <c r="E44" s="144">
        <f t="shared" si="0"/>
        <v>0.50000000000000011</v>
      </c>
      <c r="F44" s="144">
        <f t="shared" si="0"/>
        <v>0.49999999999999989</v>
      </c>
      <c r="G44" s="144">
        <f t="shared" si="0"/>
        <v>0.5</v>
      </c>
      <c r="H44" s="144">
        <f t="shared" si="0"/>
        <v>0.49999999999999994</v>
      </c>
      <c r="I44" s="144">
        <f t="shared" si="0"/>
        <v>8.3333333333333329E-2</v>
      </c>
      <c r="J44" s="144">
        <f>(('運送引受書(運行指示ベース）'!Z47-'運送引受書(運行指示ベース）'!Z46)+('運送引受書(運行指示ベース）'!Z50-'運送引受書(運行指示ベース）'!Z49)+('運送引受書(運行指示ベース）'!Z53-'運送引受書(運行指示ベース）'!Z52)+($O$63*2))</f>
        <v>8.3333333333333329E-2</v>
      </c>
      <c r="K44" s="144">
        <f>'運送引受書(運行指示ベース）'!Z47+'運送引受書(運行指示ベース）'!Z50+'運送引受書(運行指示ベース）'!Z53+(リスト集!O63*2)</f>
        <v>8.3333333333333329E-2</v>
      </c>
      <c r="L44" s="144">
        <f>(お申込・受付票!K11+お申込・受付票!K14+お申込・受付票!K17)+($O$63*2)</f>
        <v>8.3333333333333329E-2</v>
      </c>
      <c r="M44" s="144">
        <f>(M41-M40)+($O$63*2)</f>
        <v>8.3333333333333329E-2</v>
      </c>
      <c r="N44" s="144">
        <f t="shared" ref="N44:O44" si="1">(N41-N40)+($O$63*2)</f>
        <v>8.3333333333333329E-2</v>
      </c>
      <c r="O44" s="144">
        <f t="shared" si="1"/>
        <v>8.3333333333333329E-2</v>
      </c>
      <c r="S44" s="17"/>
      <c r="W44"/>
      <c r="X44"/>
      <c r="Z44" s="17"/>
    </row>
    <row r="45" spans="1:26">
      <c r="B45" s="627" t="s">
        <v>362</v>
      </c>
      <c r="C45" s="627"/>
      <c r="D45" s="144">
        <f t="shared" ref="D45:I45" si="2">IF(D44&lt;$O$67,$O$67,D44)</f>
        <v>0.5</v>
      </c>
      <c r="E45" s="144">
        <f t="shared" si="2"/>
        <v>0.50000000000000011</v>
      </c>
      <c r="F45" s="144">
        <f t="shared" si="2"/>
        <v>0.49999999999999989</v>
      </c>
      <c r="G45" s="144">
        <f t="shared" si="2"/>
        <v>0.5</v>
      </c>
      <c r="H45" s="144">
        <f t="shared" si="2"/>
        <v>0.49999999999999994</v>
      </c>
      <c r="I45" s="144">
        <f t="shared" si="2"/>
        <v>0.20833333333333334</v>
      </c>
      <c r="J45" s="144">
        <f t="shared" ref="J45" si="3">IF(J44&lt;$O$67,$O$67,J44)</f>
        <v>0.20833333333333334</v>
      </c>
      <c r="K45" s="144">
        <f t="shared" ref="K45" si="4">IF(K44&lt;$O$67,$O$67,K44)</f>
        <v>0.20833333333333334</v>
      </c>
      <c r="L45" s="144">
        <f t="shared" ref="L45:M45" si="5">IF(L44&lt;$O$67,$O$67,L44)</f>
        <v>0.20833333333333334</v>
      </c>
      <c r="M45" s="144">
        <f t="shared" si="5"/>
        <v>0.20833333333333334</v>
      </c>
      <c r="N45" s="144">
        <f t="shared" ref="N45:O45" si="6">IF(N44&lt;$O$67,$O$67,N44)</f>
        <v>0.20833333333333334</v>
      </c>
      <c r="O45" s="144">
        <f t="shared" si="6"/>
        <v>0.20833333333333334</v>
      </c>
      <c r="S45" s="17"/>
      <c r="W45"/>
      <c r="X45"/>
      <c r="Z45" s="17"/>
    </row>
    <row r="46" spans="1:26">
      <c r="B46" s="627" t="s">
        <v>363</v>
      </c>
      <c r="C46" s="627"/>
      <c r="D46" s="144">
        <f>FLOOR(D45+"0:30","1:00")</f>
        <v>0.5</v>
      </c>
      <c r="E46" s="144">
        <f t="shared" ref="E46:I46" si="7">FLOOR(E45+"0:30","1:00")</f>
        <v>0.5</v>
      </c>
      <c r="F46" s="144">
        <f t="shared" si="7"/>
        <v>0.5</v>
      </c>
      <c r="G46" s="144">
        <f t="shared" si="7"/>
        <v>0.5</v>
      </c>
      <c r="H46" s="144">
        <f t="shared" si="7"/>
        <v>0.5</v>
      </c>
      <c r="I46" s="144">
        <f t="shared" si="7"/>
        <v>0.20833333333333331</v>
      </c>
      <c r="J46" s="144">
        <f t="shared" ref="J46" si="8">FLOOR(J45+"0:30","1:00")</f>
        <v>0.20833333333333331</v>
      </c>
      <c r="K46" s="144">
        <f t="shared" ref="K46" si="9">FLOOR(K45+"0:30","1:00")</f>
        <v>0.20833333333333331</v>
      </c>
      <c r="L46" s="144">
        <f t="shared" ref="L46:M46" si="10">FLOOR(L45+"0:30","1:00")</f>
        <v>0.20833333333333331</v>
      </c>
      <c r="M46" s="144">
        <f t="shared" si="10"/>
        <v>0.20833333333333331</v>
      </c>
      <c r="N46" s="144">
        <f t="shared" ref="N46:O46" si="11">FLOOR(N45+"0:30","1:00")</f>
        <v>0.20833333333333331</v>
      </c>
      <c r="O46" s="144">
        <f t="shared" si="11"/>
        <v>0.20833333333333331</v>
      </c>
      <c r="S46" s="17"/>
      <c r="W46"/>
      <c r="X46"/>
      <c r="Z46" s="17"/>
    </row>
    <row r="47" spans="1:26">
      <c r="B47" t="s">
        <v>365</v>
      </c>
      <c r="C47" s="39">
        <f>L61</f>
        <v>5990</v>
      </c>
      <c r="D47" s="135">
        <f t="shared" ref="D47:I49" si="12">HOUR(D$46)*$C47</f>
        <v>71880</v>
      </c>
      <c r="E47" s="135">
        <f t="shared" si="12"/>
        <v>71880</v>
      </c>
      <c r="F47" s="135">
        <f t="shared" si="12"/>
        <v>71880</v>
      </c>
      <c r="G47" s="135">
        <f t="shared" si="12"/>
        <v>71880</v>
      </c>
      <c r="H47" s="135">
        <f t="shared" si="12"/>
        <v>71880</v>
      </c>
      <c r="I47" s="135">
        <f t="shared" si="12"/>
        <v>29950</v>
      </c>
      <c r="J47" s="135">
        <f>(J46*24)*C47</f>
        <v>29950</v>
      </c>
      <c r="K47" s="135">
        <f>(K46*24)*C47</f>
        <v>29950</v>
      </c>
      <c r="L47" s="135">
        <f>(L46*24)*C47</f>
        <v>29950</v>
      </c>
      <c r="M47" s="135">
        <f>(M46*24)*$C47</f>
        <v>29950</v>
      </c>
      <c r="N47" s="135">
        <f t="shared" ref="N47:O47" si="13">(N46*24)*$C47</f>
        <v>29950</v>
      </c>
      <c r="O47" s="135">
        <f t="shared" si="13"/>
        <v>29950</v>
      </c>
      <c r="S47" s="6"/>
      <c r="W47"/>
      <c r="X47"/>
      <c r="Z47" s="6"/>
    </row>
    <row r="48" spans="1:26">
      <c r="B48" t="s">
        <v>366</v>
      </c>
      <c r="C48" s="39">
        <f>L62</f>
        <v>5060</v>
      </c>
      <c r="D48" s="135">
        <f t="shared" si="12"/>
        <v>60720</v>
      </c>
      <c r="E48" s="135">
        <f t="shared" si="12"/>
        <v>60720</v>
      </c>
      <c r="F48" s="135">
        <f t="shared" si="12"/>
        <v>60720</v>
      </c>
      <c r="G48" s="135">
        <f t="shared" si="12"/>
        <v>60720</v>
      </c>
      <c r="H48" s="135">
        <f t="shared" si="12"/>
        <v>60720</v>
      </c>
      <c r="I48" s="135">
        <f t="shared" si="12"/>
        <v>25300</v>
      </c>
      <c r="J48" s="135">
        <f t="shared" ref="J48:M49" si="14">(J$46*24)*$C48</f>
        <v>25300</v>
      </c>
      <c r="K48" s="135">
        <f t="shared" si="14"/>
        <v>25300</v>
      </c>
      <c r="L48" s="135">
        <f t="shared" si="14"/>
        <v>25300</v>
      </c>
      <c r="M48" s="135">
        <f t="shared" si="14"/>
        <v>25300</v>
      </c>
      <c r="N48" s="135">
        <f t="shared" ref="N48:O49" si="15">(N$46*24)*$C48</f>
        <v>25300</v>
      </c>
      <c r="O48" s="135">
        <f t="shared" si="15"/>
        <v>25300</v>
      </c>
      <c r="S48" s="7"/>
      <c r="W48"/>
      <c r="X48"/>
      <c r="Z48" s="7"/>
    </row>
    <row r="49" spans="2:26">
      <c r="B49" t="s">
        <v>271</v>
      </c>
      <c r="C49" s="39">
        <f>L63</f>
        <v>4340</v>
      </c>
      <c r="D49" s="135">
        <f t="shared" si="12"/>
        <v>52080</v>
      </c>
      <c r="E49" s="135">
        <f t="shared" si="12"/>
        <v>52080</v>
      </c>
      <c r="F49" s="135">
        <f t="shared" si="12"/>
        <v>52080</v>
      </c>
      <c r="G49" s="135">
        <f t="shared" si="12"/>
        <v>52080</v>
      </c>
      <c r="H49" s="135">
        <f t="shared" si="12"/>
        <v>52080</v>
      </c>
      <c r="I49" s="135">
        <f t="shared" si="12"/>
        <v>21700</v>
      </c>
      <c r="J49" s="135">
        <f t="shared" si="14"/>
        <v>21700</v>
      </c>
      <c r="K49" s="135">
        <f t="shared" si="14"/>
        <v>21700</v>
      </c>
      <c r="L49" s="135">
        <f t="shared" si="14"/>
        <v>21700</v>
      </c>
      <c r="M49" s="135">
        <f t="shared" si="14"/>
        <v>21700</v>
      </c>
      <c r="N49" s="135">
        <f t="shared" si="15"/>
        <v>21700</v>
      </c>
      <c r="O49" s="135">
        <f t="shared" si="15"/>
        <v>21700</v>
      </c>
      <c r="S49" s="49"/>
      <c r="W49"/>
      <c r="X49"/>
      <c r="Z49" s="49"/>
    </row>
    <row r="50" spans="2:26">
      <c r="D50" s="135"/>
      <c r="E50" s="135"/>
      <c r="F50" s="135"/>
      <c r="G50" s="135"/>
      <c r="H50" s="135"/>
      <c r="I50" s="135"/>
      <c r="J50" s="135"/>
      <c r="K50" s="135"/>
      <c r="L50" s="135"/>
      <c r="M50" s="135"/>
      <c r="N50" s="135"/>
      <c r="O50" s="135"/>
      <c r="S50" s="45"/>
      <c r="W50"/>
      <c r="X50"/>
      <c r="Z50" s="45"/>
    </row>
    <row r="51" spans="2:26">
      <c r="B51" t="s">
        <v>367</v>
      </c>
      <c r="C51" s="39">
        <f>M61</f>
        <v>8660</v>
      </c>
      <c r="D51" s="135">
        <f t="shared" ref="D51:I53" si="16">HOUR(D$46)*$C51</f>
        <v>103920</v>
      </c>
      <c r="E51" s="162">
        <f t="shared" si="16"/>
        <v>103920</v>
      </c>
      <c r="F51" s="135">
        <f t="shared" si="16"/>
        <v>103920</v>
      </c>
      <c r="G51" s="135">
        <f t="shared" si="16"/>
        <v>103920</v>
      </c>
      <c r="H51" s="135">
        <f t="shared" si="16"/>
        <v>103920</v>
      </c>
      <c r="I51" s="135">
        <f t="shared" si="16"/>
        <v>43300</v>
      </c>
      <c r="J51" s="135">
        <f t="shared" ref="J51:O53" si="17">(J$46*24)*$C51</f>
        <v>43300</v>
      </c>
      <c r="K51" s="135">
        <f t="shared" si="17"/>
        <v>43300</v>
      </c>
      <c r="L51" s="135">
        <f t="shared" si="17"/>
        <v>43300</v>
      </c>
      <c r="M51" s="135">
        <f t="shared" si="17"/>
        <v>43300</v>
      </c>
      <c r="N51" s="135">
        <f t="shared" si="17"/>
        <v>43300</v>
      </c>
      <c r="O51" s="135">
        <f t="shared" si="17"/>
        <v>43300</v>
      </c>
      <c r="P51" s="49"/>
      <c r="Q51" s="49"/>
      <c r="R51" s="14"/>
      <c r="S51" s="14"/>
      <c r="W51"/>
      <c r="X51"/>
      <c r="Z51" s="14"/>
    </row>
    <row r="52" spans="2:26">
      <c r="B52" t="s">
        <v>368</v>
      </c>
      <c r="C52" s="39">
        <f>M62</f>
        <v>7310</v>
      </c>
      <c r="D52" s="135">
        <f t="shared" si="16"/>
        <v>87720</v>
      </c>
      <c r="E52" s="135">
        <f t="shared" si="16"/>
        <v>87720</v>
      </c>
      <c r="F52" s="135">
        <f t="shared" si="16"/>
        <v>87720</v>
      </c>
      <c r="G52" s="135">
        <f t="shared" si="16"/>
        <v>87720</v>
      </c>
      <c r="H52" s="135">
        <f t="shared" si="16"/>
        <v>87720</v>
      </c>
      <c r="I52" s="135">
        <f t="shared" si="16"/>
        <v>36550</v>
      </c>
      <c r="J52" s="135">
        <f t="shared" si="17"/>
        <v>36550</v>
      </c>
      <c r="K52" s="135">
        <f t="shared" si="17"/>
        <v>36550</v>
      </c>
      <c r="L52" s="135">
        <f t="shared" si="17"/>
        <v>36550</v>
      </c>
      <c r="M52" s="135">
        <f t="shared" si="17"/>
        <v>36550</v>
      </c>
      <c r="N52" s="135">
        <f t="shared" si="17"/>
        <v>36550</v>
      </c>
      <c r="O52" s="135">
        <f t="shared" si="17"/>
        <v>36550</v>
      </c>
      <c r="P52" s="49"/>
      <c r="Q52" s="49"/>
      <c r="R52" s="14"/>
      <c r="S52" s="14"/>
      <c r="W52"/>
      <c r="X52"/>
      <c r="Z52" s="14"/>
    </row>
    <row r="53" spans="2:26">
      <c r="B53" t="s">
        <v>369</v>
      </c>
      <c r="C53" s="39">
        <f>M63</f>
        <v>6280</v>
      </c>
      <c r="D53" s="135">
        <f t="shared" si="16"/>
        <v>75360</v>
      </c>
      <c r="E53" s="135">
        <f t="shared" si="16"/>
        <v>75360</v>
      </c>
      <c r="F53" s="135">
        <f t="shared" si="16"/>
        <v>75360</v>
      </c>
      <c r="G53" s="135">
        <f t="shared" si="16"/>
        <v>75360</v>
      </c>
      <c r="H53" s="135">
        <f t="shared" si="16"/>
        <v>75360</v>
      </c>
      <c r="I53" s="135">
        <f t="shared" si="16"/>
        <v>31400</v>
      </c>
      <c r="J53" s="135">
        <f t="shared" si="17"/>
        <v>31400</v>
      </c>
      <c r="K53" s="135">
        <f t="shared" si="17"/>
        <v>31400</v>
      </c>
      <c r="L53" s="135">
        <f t="shared" si="17"/>
        <v>31400</v>
      </c>
      <c r="M53" s="135">
        <f t="shared" si="17"/>
        <v>31400</v>
      </c>
      <c r="N53" s="135">
        <f t="shared" si="17"/>
        <v>31400</v>
      </c>
      <c r="O53" s="135">
        <f t="shared" si="17"/>
        <v>31400</v>
      </c>
      <c r="P53" s="46"/>
      <c r="Q53" s="47"/>
      <c r="R53" s="48"/>
      <c r="S53" s="48"/>
      <c r="W53"/>
      <c r="X53"/>
      <c r="Z53" s="48"/>
    </row>
    <row r="54" spans="2:26">
      <c r="P54" s="48"/>
      <c r="Q54" s="48"/>
      <c r="R54" s="14"/>
      <c r="S54" s="14"/>
      <c r="W54"/>
      <c r="X54"/>
      <c r="Z54" s="14"/>
    </row>
    <row r="55" spans="2:26">
      <c r="B55" s="627" t="s">
        <v>358</v>
      </c>
      <c r="C55" s="627"/>
      <c r="D55" s="144">
        <f>料金計算表!B25</f>
        <v>0</v>
      </c>
      <c r="E55" s="144">
        <f>料金計算表!E25</f>
        <v>0</v>
      </c>
      <c r="F55" s="144">
        <f>料金計算表!H25</f>
        <v>0</v>
      </c>
      <c r="G55" s="3">
        <f>料金計算表!B45</f>
        <v>0</v>
      </c>
      <c r="H55" s="3">
        <f>料金計算表!E45</f>
        <v>0</v>
      </c>
      <c r="I55" s="3">
        <f>料金計算表!H45</f>
        <v>0</v>
      </c>
      <c r="J55" s="3">
        <f>'運送引受書（料金計算ベース）'!Z59</f>
        <v>0</v>
      </c>
      <c r="K55" s="3">
        <f>'運送引受書(運行指示ベース）'!Z59</f>
        <v>0</v>
      </c>
      <c r="L55" s="3"/>
      <c r="M55" s="141">
        <f>料金計算表!M47</f>
        <v>0</v>
      </c>
      <c r="N55" s="141">
        <f>料金計算表!O47</f>
        <v>0</v>
      </c>
      <c r="O55" s="141">
        <f>料金計算表!P47</f>
        <v>0</v>
      </c>
      <c r="P55" s="50"/>
      <c r="Q55" s="6"/>
      <c r="R55" s="19"/>
      <c r="S55" s="19"/>
      <c r="W55"/>
      <c r="X55"/>
      <c r="Z55" s="19"/>
    </row>
    <row r="56" spans="2:26">
      <c r="B56" t="s">
        <v>372</v>
      </c>
      <c r="P56" s="14"/>
      <c r="Q56" s="14"/>
      <c r="R56" s="14"/>
      <c r="S56" s="14"/>
      <c r="W56"/>
      <c r="X56"/>
      <c r="Z56" s="14"/>
    </row>
    <row r="57" spans="2:26">
      <c r="B57" s="627" t="s">
        <v>364</v>
      </c>
      <c r="C57" s="627"/>
      <c r="D57">
        <f t="shared" ref="D57:K57" si="18">IF(D55*24&gt;0.1,ROUNDUP(D55*24-0.1,0)*$O$65,0)</f>
        <v>0</v>
      </c>
      <c r="E57">
        <f t="shared" si="18"/>
        <v>0</v>
      </c>
      <c r="F57">
        <f t="shared" si="18"/>
        <v>0</v>
      </c>
      <c r="G57">
        <f t="shared" si="18"/>
        <v>0</v>
      </c>
      <c r="H57">
        <f t="shared" si="18"/>
        <v>0</v>
      </c>
      <c r="I57">
        <f t="shared" si="18"/>
        <v>0</v>
      </c>
      <c r="J57">
        <f t="shared" si="18"/>
        <v>0</v>
      </c>
      <c r="K57">
        <f t="shared" si="18"/>
        <v>0</v>
      </c>
      <c r="L57">
        <f t="shared" ref="L57:M57" si="19">IF(L55*24&gt;0.1,ROUNDUP(L55*24-0.1,0)*$O$65,0)</f>
        <v>0</v>
      </c>
      <c r="M57">
        <f t="shared" si="19"/>
        <v>0</v>
      </c>
      <c r="N57">
        <f t="shared" ref="N57:O57" si="20">IF(N55*24&gt;0.1,ROUNDUP(N55*24-0.1,0)*$O$65,0)</f>
        <v>0</v>
      </c>
      <c r="O57">
        <f t="shared" si="20"/>
        <v>0</v>
      </c>
      <c r="P57" s="49"/>
      <c r="Q57" s="49"/>
      <c r="R57" s="49"/>
      <c r="S57" s="49"/>
      <c r="W57"/>
      <c r="X57"/>
      <c r="Z57" s="49"/>
    </row>
    <row r="58" spans="2:26">
      <c r="D58" s="56"/>
      <c r="E58" s="64"/>
      <c r="H58" s="140"/>
      <c r="I58" s="140"/>
      <c r="N58" s="7"/>
      <c r="O58" s="7"/>
      <c r="P58" s="49"/>
      <c r="Q58" s="49"/>
      <c r="R58" s="45"/>
      <c r="S58" s="45"/>
      <c r="W58"/>
      <c r="X58"/>
      <c r="Z58" s="45"/>
    </row>
    <row r="59" spans="2:26" ht="14.25" thickBot="1">
      <c r="B59" s="627" t="s">
        <v>334</v>
      </c>
      <c r="C59" s="627"/>
      <c r="D59" s="145">
        <f>料金計算表!B26</f>
        <v>300</v>
      </c>
      <c r="E59" s="145">
        <f>料金計算表!E26</f>
        <v>300</v>
      </c>
      <c r="F59" s="145">
        <f>料金計算表!H26</f>
        <v>200</v>
      </c>
      <c r="G59" s="145">
        <f>料金計算表!B46</f>
        <v>250</v>
      </c>
      <c r="H59" s="145">
        <f>料金計算表!E46</f>
        <v>300</v>
      </c>
      <c r="I59" s="145">
        <f>料金計算表!H46</f>
        <v>0</v>
      </c>
      <c r="J59" s="145">
        <f>'運送引受書(運行指示ベース）'!Z48+'運送引受書(運行指示ベース）'!Z51+'運送引受書(運行指示ベース）'!Z54</f>
        <v>0</v>
      </c>
      <c r="K59" s="145">
        <f>'運送引受書(運行指示ベース）'!Z48+'運送引受書(運行指示ベース）'!Z51+'運送引受書(運行指示ベース）'!Z54</f>
        <v>0</v>
      </c>
      <c r="L59" s="145">
        <f>お申込・受付票!K12+お申込・受付票!K15+お申込・受付票!K18</f>
        <v>0</v>
      </c>
      <c r="M59">
        <f>料金計算表!M36</f>
        <v>0</v>
      </c>
      <c r="N59" s="7">
        <f>料金計算表!O36</f>
        <v>0</v>
      </c>
      <c r="O59" s="7">
        <f>料金計算表!P36</f>
        <v>0</v>
      </c>
      <c r="P59" s="49"/>
      <c r="Q59" s="49"/>
      <c r="R59" s="14"/>
      <c r="S59" s="14"/>
      <c r="W59"/>
      <c r="X59"/>
      <c r="Z59" s="14"/>
    </row>
    <row r="60" spans="2:26">
      <c r="B60" s="627" t="s">
        <v>359</v>
      </c>
      <c r="C60" s="627"/>
      <c r="D60" s="145">
        <f>料金計算表!B27</f>
        <v>0</v>
      </c>
      <c r="E60" s="145">
        <f>料金計算表!E27</f>
        <v>0</v>
      </c>
      <c r="F60" s="145">
        <f>料金計算表!H27</f>
        <v>50</v>
      </c>
      <c r="G60" s="145">
        <f>料金計算表!B47</f>
        <v>25</v>
      </c>
      <c r="H60" s="145">
        <f>料金計算表!E47</f>
        <v>0</v>
      </c>
      <c r="I60" s="145">
        <f>料金計算表!H47</f>
        <v>0</v>
      </c>
      <c r="J60" s="194">
        <f>料金計算表!I47</f>
        <v>0</v>
      </c>
      <c r="K60" s="150" t="s">
        <v>272</v>
      </c>
      <c r="L60" s="151" t="s">
        <v>274</v>
      </c>
      <c r="M60" s="152" t="s">
        <v>273</v>
      </c>
      <c r="O60" s="155" t="s">
        <v>338</v>
      </c>
      <c r="S60" s="14"/>
      <c r="W60"/>
      <c r="X60"/>
      <c r="Z60" s="14"/>
    </row>
    <row r="61" spans="2:26">
      <c r="B61" s="627" t="s">
        <v>360</v>
      </c>
      <c r="C61" s="627"/>
      <c r="D61" s="145">
        <f>料金計算表!B28</f>
        <v>0</v>
      </c>
      <c r="E61" s="145">
        <f>料金計算表!E28</f>
        <v>0</v>
      </c>
      <c r="F61" s="145">
        <f>料金計算表!H28</f>
        <v>50</v>
      </c>
      <c r="G61" s="145">
        <f>料金計算表!B48</f>
        <v>25</v>
      </c>
      <c r="H61" s="145">
        <f>料金計算表!E48</f>
        <v>0</v>
      </c>
      <c r="I61" s="145">
        <f>料金計算表!H48</f>
        <v>0</v>
      </c>
      <c r="J61" s="194">
        <f>料金計算表!I48</f>
        <v>0</v>
      </c>
      <c r="K61" s="132" t="s">
        <v>275</v>
      </c>
      <c r="L61" s="136">
        <v>5990</v>
      </c>
      <c r="M61" s="153">
        <v>8660</v>
      </c>
      <c r="N61" s="149"/>
      <c r="O61" s="156">
        <v>1</v>
      </c>
      <c r="S61" s="14"/>
      <c r="W61"/>
      <c r="X61"/>
      <c r="Z61" s="14"/>
    </row>
    <row r="62" spans="2:26">
      <c r="B62" s="627" t="s">
        <v>309</v>
      </c>
      <c r="C62" s="627"/>
      <c r="D62" s="145">
        <f>ROUNDUP(SUM(D59:D61),-1)</f>
        <v>300</v>
      </c>
      <c r="E62" s="145">
        <f t="shared" ref="E62:I62" si="21">SUM(E59:E61)</f>
        <v>300</v>
      </c>
      <c r="F62" s="145">
        <f t="shared" si="21"/>
        <v>300</v>
      </c>
      <c r="G62" s="145">
        <f t="shared" si="21"/>
        <v>300</v>
      </c>
      <c r="H62" s="145">
        <f t="shared" si="21"/>
        <v>300</v>
      </c>
      <c r="I62" s="145">
        <f t="shared" si="21"/>
        <v>0</v>
      </c>
      <c r="J62" s="145">
        <f t="shared" ref="J62" si="22">SUM(J59:J61)</f>
        <v>0</v>
      </c>
      <c r="K62" s="132" t="s">
        <v>276</v>
      </c>
      <c r="L62" s="136">
        <v>5060</v>
      </c>
      <c r="M62" s="153">
        <v>7310</v>
      </c>
      <c r="N62" s="149"/>
      <c r="O62" s="157" t="s">
        <v>344</v>
      </c>
      <c r="S62" s="14"/>
      <c r="W62"/>
      <c r="X62"/>
      <c r="Z62" s="14"/>
    </row>
    <row r="63" spans="2:26">
      <c r="K63" s="132" t="s">
        <v>277</v>
      </c>
      <c r="L63" s="136">
        <v>4340</v>
      </c>
      <c r="M63" s="153">
        <v>6280</v>
      </c>
      <c r="N63" s="149"/>
      <c r="O63" s="158">
        <v>4.1666666666666664E-2</v>
      </c>
      <c r="S63" s="7"/>
      <c r="W63"/>
      <c r="X63"/>
      <c r="Z63" s="7"/>
    </row>
    <row r="64" spans="2:26">
      <c r="B64" t="s">
        <v>365</v>
      </c>
      <c r="C64">
        <f>L65</f>
        <v>120</v>
      </c>
      <c r="D64">
        <f t="shared" ref="D64:J66" si="23">D$62*$C64</f>
        <v>36000</v>
      </c>
      <c r="E64">
        <f t="shared" si="23"/>
        <v>36000</v>
      </c>
      <c r="F64">
        <f t="shared" si="23"/>
        <v>36000</v>
      </c>
      <c r="G64">
        <f t="shared" si="23"/>
        <v>36000</v>
      </c>
      <c r="H64">
        <f t="shared" si="23"/>
        <v>36000</v>
      </c>
      <c r="I64">
        <f t="shared" si="23"/>
        <v>0</v>
      </c>
      <c r="J64">
        <f t="shared" si="23"/>
        <v>0</v>
      </c>
      <c r="K64" s="898"/>
      <c r="L64" s="812"/>
      <c r="M64" s="867"/>
      <c r="N64" s="7"/>
      <c r="O64" s="159" t="s">
        <v>345</v>
      </c>
      <c r="S64" s="45"/>
      <c r="W64"/>
      <c r="X64"/>
      <c r="Z64" s="7"/>
    </row>
    <row r="65" spans="2:26">
      <c r="B65" t="s">
        <v>366</v>
      </c>
      <c r="C65">
        <f>L66</f>
        <v>100</v>
      </c>
      <c r="D65">
        <f t="shared" si="23"/>
        <v>30000</v>
      </c>
      <c r="E65">
        <f t="shared" si="23"/>
        <v>30000</v>
      </c>
      <c r="F65">
        <f t="shared" si="23"/>
        <v>30000</v>
      </c>
      <c r="G65">
        <f t="shared" si="23"/>
        <v>30000</v>
      </c>
      <c r="H65">
        <f t="shared" si="23"/>
        <v>30000</v>
      </c>
      <c r="I65">
        <f t="shared" si="23"/>
        <v>0</v>
      </c>
      <c r="J65">
        <f t="shared" si="23"/>
        <v>0</v>
      </c>
      <c r="K65" s="132" t="s">
        <v>278</v>
      </c>
      <c r="L65" s="123">
        <v>120</v>
      </c>
      <c r="M65" s="153">
        <v>170</v>
      </c>
      <c r="N65" s="7"/>
      <c r="O65" s="160">
        <v>1000</v>
      </c>
      <c r="S65" s="20"/>
      <c r="W65"/>
      <c r="X65"/>
      <c r="Z65" s="18"/>
    </row>
    <row r="66" spans="2:26">
      <c r="B66" t="s">
        <v>271</v>
      </c>
      <c r="C66">
        <f>L67</f>
        <v>90</v>
      </c>
      <c r="D66">
        <f t="shared" si="23"/>
        <v>27000</v>
      </c>
      <c r="E66">
        <f t="shared" si="23"/>
        <v>27000</v>
      </c>
      <c r="F66">
        <f t="shared" si="23"/>
        <v>27000</v>
      </c>
      <c r="G66">
        <f t="shared" si="23"/>
        <v>27000</v>
      </c>
      <c r="H66">
        <f t="shared" si="23"/>
        <v>27000</v>
      </c>
      <c r="I66">
        <f t="shared" si="23"/>
        <v>0</v>
      </c>
      <c r="J66">
        <f t="shared" si="23"/>
        <v>0</v>
      </c>
      <c r="K66" s="132" t="s">
        <v>279</v>
      </c>
      <c r="L66" s="123">
        <v>100</v>
      </c>
      <c r="M66" s="153">
        <v>150</v>
      </c>
      <c r="N66" s="7"/>
      <c r="O66" s="157" t="s">
        <v>350</v>
      </c>
      <c r="S66" s="21"/>
      <c r="W66"/>
      <c r="X66"/>
      <c r="Z66" s="18"/>
    </row>
    <row r="67" spans="2:26" ht="14.25" thickBot="1">
      <c r="K67" s="132" t="s">
        <v>280</v>
      </c>
      <c r="L67" s="123">
        <v>90</v>
      </c>
      <c r="M67" s="153">
        <v>120</v>
      </c>
      <c r="N67" s="7"/>
      <c r="O67" s="161">
        <v>0.20833333333333334</v>
      </c>
      <c r="S67" s="21"/>
      <c r="W67"/>
      <c r="X67"/>
      <c r="Z67" s="19"/>
    </row>
    <row r="68" spans="2:26">
      <c r="B68" t="s">
        <v>367</v>
      </c>
      <c r="C68" s="39">
        <f>M65</f>
        <v>170</v>
      </c>
      <c r="D68">
        <f t="shared" ref="D68:J70" si="24">D$62*$C68</f>
        <v>51000</v>
      </c>
      <c r="E68">
        <f t="shared" si="24"/>
        <v>51000</v>
      </c>
      <c r="F68">
        <f t="shared" si="24"/>
        <v>51000</v>
      </c>
      <c r="G68">
        <f t="shared" si="24"/>
        <v>51000</v>
      </c>
      <c r="H68">
        <f t="shared" si="24"/>
        <v>51000</v>
      </c>
      <c r="I68">
        <f t="shared" si="24"/>
        <v>0</v>
      </c>
      <c r="J68">
        <f t="shared" si="24"/>
        <v>0</v>
      </c>
      <c r="K68" s="898"/>
      <c r="L68" s="812"/>
      <c r="M68" s="867"/>
      <c r="N68" s="6"/>
      <c r="O68" s="6"/>
      <c r="P68" s="6"/>
      <c r="Q68" s="6"/>
      <c r="R68" s="6"/>
      <c r="S68" s="21"/>
      <c r="W68"/>
      <c r="X68"/>
      <c r="Z68" s="6"/>
    </row>
    <row r="69" spans="2:26">
      <c r="B69" t="s">
        <v>368</v>
      </c>
      <c r="C69" s="39">
        <f>M66</f>
        <v>150</v>
      </c>
      <c r="D69">
        <f t="shared" si="24"/>
        <v>45000</v>
      </c>
      <c r="E69">
        <f t="shared" si="24"/>
        <v>45000</v>
      </c>
      <c r="F69">
        <f t="shared" si="24"/>
        <v>45000</v>
      </c>
      <c r="G69">
        <f t="shared" si="24"/>
        <v>45000</v>
      </c>
      <c r="H69">
        <f t="shared" si="24"/>
        <v>45000</v>
      </c>
      <c r="I69">
        <f t="shared" si="24"/>
        <v>0</v>
      </c>
      <c r="J69">
        <f t="shared" si="24"/>
        <v>0</v>
      </c>
      <c r="K69" s="132" t="s">
        <v>347</v>
      </c>
      <c r="L69" s="1">
        <v>2170</v>
      </c>
      <c r="M69" s="129">
        <v>3130</v>
      </c>
      <c r="N69" s="7"/>
      <c r="O69" s="7"/>
      <c r="P69" s="7"/>
      <c r="Q69" s="7"/>
      <c r="R69" s="7"/>
      <c r="S69" s="6"/>
      <c r="W69"/>
      <c r="X69"/>
      <c r="Z69" s="6"/>
    </row>
    <row r="70" spans="2:26" ht="14.25" thickBot="1">
      <c r="B70" t="s">
        <v>369</v>
      </c>
      <c r="C70" s="39">
        <f>M67</f>
        <v>120</v>
      </c>
      <c r="D70">
        <f t="shared" si="24"/>
        <v>36000</v>
      </c>
      <c r="E70">
        <f t="shared" si="24"/>
        <v>36000</v>
      </c>
      <c r="F70">
        <f t="shared" si="24"/>
        <v>36000</v>
      </c>
      <c r="G70">
        <f t="shared" si="24"/>
        <v>36000</v>
      </c>
      <c r="H70">
        <f t="shared" si="24"/>
        <v>36000</v>
      </c>
      <c r="I70">
        <f t="shared" si="24"/>
        <v>0</v>
      </c>
      <c r="J70">
        <f t="shared" si="24"/>
        <v>0</v>
      </c>
      <c r="K70" s="154" t="s">
        <v>348</v>
      </c>
      <c r="L70" s="130">
        <v>20</v>
      </c>
      <c r="M70" s="131">
        <v>30</v>
      </c>
      <c r="N70" s="8"/>
      <c r="O70" s="9"/>
      <c r="P70" s="49"/>
      <c r="Q70" s="49"/>
      <c r="R70" s="49"/>
      <c r="W70"/>
      <c r="X70"/>
    </row>
    <row r="71" spans="2:26">
      <c r="E71" s="141"/>
      <c r="G71" s="142"/>
      <c r="H71" s="140"/>
      <c r="I71" s="140"/>
      <c r="N71" s="10"/>
      <c r="O71" s="11"/>
      <c r="P71" s="49"/>
      <c r="Q71" s="49"/>
      <c r="R71" s="45"/>
      <c r="W71"/>
      <c r="X71"/>
    </row>
    <row r="72" spans="2:26">
      <c r="B72" t="s">
        <v>370</v>
      </c>
      <c r="E72" s="141"/>
      <c r="G72" s="142"/>
      <c r="H72" s="140"/>
      <c r="I72" s="140"/>
      <c r="W72"/>
      <c r="X72"/>
    </row>
    <row r="73" spans="2:26">
      <c r="W73"/>
      <c r="X73"/>
    </row>
    <row r="74" spans="2:26">
      <c r="C74" t="s">
        <v>365</v>
      </c>
      <c r="D74" s="135">
        <f>D64+D47+$D$57</f>
        <v>107880</v>
      </c>
      <c r="E74" s="135">
        <f>E64+E47+$E$57</f>
        <v>107880</v>
      </c>
      <c r="F74" s="135">
        <f>F64+F47+$F$57</f>
        <v>107880</v>
      </c>
      <c r="G74" s="135">
        <f>G64+G47+$G$57</f>
        <v>107880</v>
      </c>
      <c r="H74" s="135">
        <f>H64+H47+$H$57</f>
        <v>107880</v>
      </c>
      <c r="I74" s="135">
        <f>I64+I47+$I$57</f>
        <v>29950</v>
      </c>
      <c r="J74" s="135">
        <f>J64+J47+$J$57</f>
        <v>29950</v>
      </c>
      <c r="K74">
        <f>K47+$K$57+($K$59*C64)</f>
        <v>29950</v>
      </c>
      <c r="L74">
        <f>L47+$L$57+($L$59*$C$64)</f>
        <v>29950</v>
      </c>
      <c r="M74">
        <f>M47+$M57+($M59*$C$64)</f>
        <v>29950</v>
      </c>
      <c r="N74">
        <f>N47+$N57+($N59*$C$64)</f>
        <v>29950</v>
      </c>
      <c r="O74">
        <f>O47+$O57+($O59*$C$64)</f>
        <v>29950</v>
      </c>
      <c r="W74"/>
      <c r="X74"/>
    </row>
    <row r="75" spans="2:26">
      <c r="C75" t="s">
        <v>366</v>
      </c>
      <c r="D75" s="135">
        <f t="shared" ref="D75:D80" si="25">D65+D48+$D$57</f>
        <v>90720</v>
      </c>
      <c r="E75" s="135">
        <f t="shared" ref="E75:E80" si="26">E65+E48+$E$57</f>
        <v>90720</v>
      </c>
      <c r="F75" s="135">
        <f>F65+F48+$F$57</f>
        <v>90720</v>
      </c>
      <c r="G75" s="135">
        <f t="shared" ref="G75:G80" si="27">G65+G48+$G$57</f>
        <v>90720</v>
      </c>
      <c r="H75" s="135">
        <f t="shared" ref="H75:H80" si="28">H65+H48+$H$57</f>
        <v>90720</v>
      </c>
      <c r="I75" s="135">
        <f t="shared" ref="I75:I80" si="29">I65+I48+$I$57</f>
        <v>25300</v>
      </c>
      <c r="J75" s="135">
        <f>J65+J48+$J$57</f>
        <v>25300</v>
      </c>
      <c r="K75">
        <f t="shared" ref="K75:K80" si="30">K48+$K$57+($K$59*C65)</f>
        <v>25300</v>
      </c>
      <c r="L75">
        <f>L48+$L$57+($L$59*C65)</f>
        <v>25300</v>
      </c>
      <c r="M75">
        <f>M48+$M57+($M59*$C$65)</f>
        <v>25300</v>
      </c>
      <c r="N75">
        <f>N48+$N57+($N59*$C$65)</f>
        <v>25300</v>
      </c>
      <c r="O75">
        <f>O48+$O57+($O59*$C$65)</f>
        <v>25300</v>
      </c>
      <c r="W75"/>
      <c r="X75"/>
    </row>
    <row r="76" spans="2:26">
      <c r="C76" t="s">
        <v>271</v>
      </c>
      <c r="D76" s="135">
        <f t="shared" si="25"/>
        <v>79080</v>
      </c>
      <c r="E76" s="135">
        <f t="shared" si="26"/>
        <v>79080</v>
      </c>
      <c r="F76" s="135">
        <f>F66+F49+$F$57</f>
        <v>79080</v>
      </c>
      <c r="G76" s="135">
        <f t="shared" si="27"/>
        <v>79080</v>
      </c>
      <c r="H76" s="135">
        <f t="shared" si="28"/>
        <v>79080</v>
      </c>
      <c r="I76" s="135">
        <f t="shared" si="29"/>
        <v>21700</v>
      </c>
      <c r="J76" s="135">
        <f>J66+J49+$J$57</f>
        <v>21700</v>
      </c>
      <c r="K76">
        <f t="shared" si="30"/>
        <v>21700</v>
      </c>
      <c r="L76">
        <f>L49+$L$57+($L$59*C66)</f>
        <v>21700</v>
      </c>
      <c r="M76">
        <f>M49+$M57+($M59*$C$66)</f>
        <v>21700</v>
      </c>
      <c r="N76">
        <f>N49+$N57+($N59*$C$66)</f>
        <v>21700</v>
      </c>
      <c r="O76">
        <f>O49+$O57+($O59*$C$66)</f>
        <v>21700</v>
      </c>
      <c r="W76"/>
      <c r="X76"/>
    </row>
    <row r="77" spans="2:26">
      <c r="D77" s="135"/>
      <c r="E77" s="135"/>
      <c r="F77" s="135"/>
      <c r="G77" s="135"/>
      <c r="H77" s="135"/>
      <c r="I77" s="135"/>
      <c r="J77" s="135"/>
      <c r="W77"/>
      <c r="X77"/>
    </row>
    <row r="78" spans="2:26">
      <c r="C78" t="s">
        <v>367</v>
      </c>
      <c r="D78" s="135">
        <f t="shared" si="25"/>
        <v>154920</v>
      </c>
      <c r="E78" s="135">
        <f t="shared" si="26"/>
        <v>154920</v>
      </c>
      <c r="F78" s="135">
        <f>F68+F51+$F$57</f>
        <v>154920</v>
      </c>
      <c r="G78" s="135">
        <f t="shared" si="27"/>
        <v>154920</v>
      </c>
      <c r="H78" s="135">
        <f t="shared" si="28"/>
        <v>154920</v>
      </c>
      <c r="I78" s="135">
        <f t="shared" si="29"/>
        <v>43300</v>
      </c>
      <c r="J78" s="135">
        <f>J68+J51+$J$57</f>
        <v>43300</v>
      </c>
      <c r="K78">
        <f t="shared" si="30"/>
        <v>43300</v>
      </c>
      <c r="L78">
        <f>L51+$L$57+($L$59*C68)</f>
        <v>43300</v>
      </c>
      <c r="M78">
        <f>M51+$M57+($M59*$C$68)</f>
        <v>43300</v>
      </c>
      <c r="N78">
        <f>N51+$N57+($N59*$C$68)</f>
        <v>43300</v>
      </c>
      <c r="O78">
        <f>O51+$O57+($O59*$C$68)</f>
        <v>43300</v>
      </c>
      <c r="W78"/>
      <c r="X78"/>
    </row>
    <row r="79" spans="2:26">
      <c r="C79" t="s">
        <v>368</v>
      </c>
      <c r="D79" s="135">
        <f t="shared" si="25"/>
        <v>132720</v>
      </c>
      <c r="E79" s="135">
        <f t="shared" si="26"/>
        <v>132720</v>
      </c>
      <c r="F79" s="135">
        <f>F69+F52+$F$57</f>
        <v>132720</v>
      </c>
      <c r="G79" s="135">
        <f t="shared" si="27"/>
        <v>132720</v>
      </c>
      <c r="H79" s="135">
        <f t="shared" si="28"/>
        <v>132720</v>
      </c>
      <c r="I79" s="135">
        <f t="shared" si="29"/>
        <v>36550</v>
      </c>
      <c r="J79" s="135">
        <f>J69+J52+$J$57</f>
        <v>36550</v>
      </c>
      <c r="K79">
        <f t="shared" si="30"/>
        <v>36550</v>
      </c>
      <c r="L79">
        <f>L52+$L$57+($L$59*C69)</f>
        <v>36550</v>
      </c>
      <c r="M79">
        <f>M52+$M57+($M59*$C$69)</f>
        <v>36550</v>
      </c>
      <c r="N79">
        <f>N52+$N57+($N59*$C$69)</f>
        <v>36550</v>
      </c>
      <c r="O79">
        <f>O52+$O57+($O59*$C$69)</f>
        <v>36550</v>
      </c>
      <c r="W79"/>
      <c r="X79"/>
    </row>
    <row r="80" spans="2:26">
      <c r="C80" t="s">
        <v>369</v>
      </c>
      <c r="D80" s="135">
        <f t="shared" si="25"/>
        <v>111360</v>
      </c>
      <c r="E80" s="135">
        <f t="shared" si="26"/>
        <v>111360</v>
      </c>
      <c r="F80" s="135">
        <f>F70+F53+$F$57</f>
        <v>111360</v>
      </c>
      <c r="G80" s="135">
        <f t="shared" si="27"/>
        <v>111360</v>
      </c>
      <c r="H80" s="135">
        <f t="shared" si="28"/>
        <v>111360</v>
      </c>
      <c r="I80" s="135">
        <f t="shared" si="29"/>
        <v>31400</v>
      </c>
      <c r="J80" s="135">
        <f>J70+J53+$J$57</f>
        <v>31400</v>
      </c>
      <c r="K80">
        <f t="shared" si="30"/>
        <v>31400</v>
      </c>
      <c r="L80">
        <f>L53+$L$57+($L$59*C70)</f>
        <v>31400</v>
      </c>
      <c r="M80">
        <f>M53+$M57+($M59*$C$70)</f>
        <v>31400</v>
      </c>
      <c r="N80">
        <f>N53+$N57+($N59*$C$70)</f>
        <v>31400</v>
      </c>
      <c r="O80">
        <f>O53+$O57+($O59*$C$70)</f>
        <v>31400</v>
      </c>
      <c r="W80"/>
      <c r="X80"/>
    </row>
    <row r="81" spans="2:24">
      <c r="W81"/>
      <c r="X81"/>
    </row>
    <row r="82" spans="2:24">
      <c r="B82" t="s">
        <v>371</v>
      </c>
      <c r="W82"/>
      <c r="X82"/>
    </row>
    <row r="83" spans="2:24">
      <c r="W83"/>
      <c r="X83"/>
    </row>
    <row r="84" spans="2:24">
      <c r="C84" t="s">
        <v>365</v>
      </c>
      <c r="D84" s="109">
        <f>D74*$O$61</f>
        <v>107880</v>
      </c>
      <c r="E84" s="109">
        <f t="shared" ref="E84:I84" si="31">E74*$O$61</f>
        <v>107880</v>
      </c>
      <c r="F84" s="109">
        <f t="shared" si="31"/>
        <v>107880</v>
      </c>
      <c r="G84" s="109">
        <f t="shared" si="31"/>
        <v>107880</v>
      </c>
      <c r="H84" s="109">
        <f t="shared" si="31"/>
        <v>107880</v>
      </c>
      <c r="I84" s="109">
        <f t="shared" si="31"/>
        <v>29950</v>
      </c>
      <c r="J84" s="109">
        <f t="shared" ref="J84" si="32">J74*$O$61</f>
        <v>29950</v>
      </c>
      <c r="K84" s="109">
        <f>K74*$O$61</f>
        <v>29950</v>
      </c>
      <c r="L84" s="109">
        <f>L74*$O$61</f>
        <v>29950</v>
      </c>
      <c r="M84" s="109">
        <f>M74*$O$61</f>
        <v>29950</v>
      </c>
      <c r="N84" s="109">
        <f t="shared" ref="N84:O84" si="33">N74*$O$61</f>
        <v>29950</v>
      </c>
      <c r="O84" s="109">
        <f t="shared" si="33"/>
        <v>29950</v>
      </c>
      <c r="W84"/>
      <c r="X84"/>
    </row>
    <row r="85" spans="2:24">
      <c r="C85" t="s">
        <v>366</v>
      </c>
      <c r="D85" s="109">
        <f t="shared" ref="D85:I85" si="34">D75*$O$61</f>
        <v>90720</v>
      </c>
      <c r="E85" s="109">
        <f t="shared" si="34"/>
        <v>90720</v>
      </c>
      <c r="F85" s="109">
        <f t="shared" si="34"/>
        <v>90720</v>
      </c>
      <c r="G85" s="109">
        <f t="shared" si="34"/>
        <v>90720</v>
      </c>
      <c r="H85" s="109">
        <f t="shared" si="34"/>
        <v>90720</v>
      </c>
      <c r="I85" s="109">
        <f t="shared" si="34"/>
        <v>25300</v>
      </c>
      <c r="J85" s="109">
        <f t="shared" ref="J85:K85" si="35">J75*$O$61</f>
        <v>25300</v>
      </c>
      <c r="K85" s="109">
        <f t="shared" si="35"/>
        <v>25300</v>
      </c>
      <c r="L85" s="109">
        <f t="shared" ref="L85" si="36">L75*$O$61</f>
        <v>25300</v>
      </c>
      <c r="M85" s="109">
        <f t="shared" ref="M85" si="37">M75*$O$61</f>
        <v>25300</v>
      </c>
      <c r="N85" s="109">
        <f t="shared" ref="N85:O85" si="38">N75*$O$61</f>
        <v>25300</v>
      </c>
      <c r="O85" s="109">
        <f t="shared" si="38"/>
        <v>25300</v>
      </c>
      <c r="W85"/>
      <c r="X85"/>
    </row>
    <row r="86" spans="2:24">
      <c r="C86" t="s">
        <v>271</v>
      </c>
      <c r="D86" s="109">
        <f t="shared" ref="D86:I86" si="39">D76*$O$61</f>
        <v>79080</v>
      </c>
      <c r="E86" s="109">
        <f t="shared" si="39"/>
        <v>79080</v>
      </c>
      <c r="F86" s="109">
        <f t="shared" si="39"/>
        <v>79080</v>
      </c>
      <c r="G86" s="109">
        <f t="shared" si="39"/>
        <v>79080</v>
      </c>
      <c r="H86" s="109">
        <f t="shared" si="39"/>
        <v>79080</v>
      </c>
      <c r="I86" s="109">
        <f t="shared" si="39"/>
        <v>21700</v>
      </c>
      <c r="J86" s="109">
        <f t="shared" ref="J86:K86" si="40">J76*$O$61</f>
        <v>21700</v>
      </c>
      <c r="K86" s="109">
        <f t="shared" si="40"/>
        <v>21700</v>
      </c>
      <c r="L86" s="109">
        <f t="shared" ref="L86" si="41">L76*$O$61</f>
        <v>21700</v>
      </c>
      <c r="M86" s="109">
        <f t="shared" ref="M86" si="42">M76*$O$61</f>
        <v>21700</v>
      </c>
      <c r="N86" s="109">
        <f t="shared" ref="N86:O86" si="43">N76*$O$61</f>
        <v>21700</v>
      </c>
      <c r="O86" s="109">
        <f t="shared" si="43"/>
        <v>21700</v>
      </c>
      <c r="W86"/>
      <c r="X86"/>
    </row>
    <row r="87" spans="2:24">
      <c r="D87" s="109"/>
      <c r="E87" s="109"/>
      <c r="F87" s="109"/>
      <c r="G87" s="109"/>
      <c r="H87" s="109"/>
      <c r="I87" s="109"/>
      <c r="J87" s="109"/>
      <c r="K87" s="109"/>
      <c r="L87" s="109"/>
      <c r="M87" s="109"/>
      <c r="N87" s="109"/>
      <c r="O87" s="109"/>
      <c r="W87"/>
      <c r="X87"/>
    </row>
    <row r="88" spans="2:24">
      <c r="C88" t="s">
        <v>367</v>
      </c>
      <c r="D88" s="109">
        <f t="shared" ref="D88:I88" si="44">D78*$O$61</f>
        <v>154920</v>
      </c>
      <c r="E88" s="109">
        <f t="shared" si="44"/>
        <v>154920</v>
      </c>
      <c r="F88" s="109">
        <f t="shared" si="44"/>
        <v>154920</v>
      </c>
      <c r="G88" s="109">
        <f t="shared" si="44"/>
        <v>154920</v>
      </c>
      <c r="H88" s="109">
        <f t="shared" si="44"/>
        <v>154920</v>
      </c>
      <c r="I88" s="109">
        <f t="shared" si="44"/>
        <v>43300</v>
      </c>
      <c r="J88" s="109">
        <f t="shared" ref="J88" si="45">J78*$O$61</f>
        <v>43300</v>
      </c>
      <c r="K88" s="109">
        <f t="shared" ref="K88:L90" si="46">K78*$O$61</f>
        <v>43300</v>
      </c>
      <c r="L88" s="109">
        <f t="shared" si="46"/>
        <v>43300</v>
      </c>
      <c r="M88" s="109">
        <f t="shared" ref="M88" si="47">M78*$O$61</f>
        <v>43300</v>
      </c>
      <c r="N88" s="109">
        <f t="shared" ref="N88:O88" si="48">N78*$O$61</f>
        <v>43300</v>
      </c>
      <c r="O88" s="109">
        <f t="shared" si="48"/>
        <v>43300</v>
      </c>
      <c r="W88"/>
      <c r="X88"/>
    </row>
    <row r="89" spans="2:24">
      <c r="C89" t="s">
        <v>368</v>
      </c>
      <c r="D89" s="109">
        <f t="shared" ref="D89:I89" si="49">D79*$O$61</f>
        <v>132720</v>
      </c>
      <c r="E89" s="109">
        <f t="shared" si="49"/>
        <v>132720</v>
      </c>
      <c r="F89" s="109">
        <f t="shared" si="49"/>
        <v>132720</v>
      </c>
      <c r="G89" s="109">
        <f t="shared" si="49"/>
        <v>132720</v>
      </c>
      <c r="H89" s="109">
        <f t="shared" si="49"/>
        <v>132720</v>
      </c>
      <c r="I89" s="109">
        <f t="shared" si="49"/>
        <v>36550</v>
      </c>
      <c r="J89" s="109">
        <f t="shared" ref="J89" si="50">J79*$O$61</f>
        <v>36550</v>
      </c>
      <c r="K89" s="109">
        <f t="shared" si="46"/>
        <v>36550</v>
      </c>
      <c r="L89" s="109">
        <f t="shared" si="46"/>
        <v>36550</v>
      </c>
      <c r="M89" s="109">
        <f t="shared" ref="M89" si="51">M79*$O$61</f>
        <v>36550</v>
      </c>
      <c r="N89" s="109">
        <f t="shared" ref="N89:O89" si="52">N79*$O$61</f>
        <v>36550</v>
      </c>
      <c r="O89" s="109">
        <f t="shared" si="52"/>
        <v>36550</v>
      </c>
      <c r="W89"/>
      <c r="X89"/>
    </row>
    <row r="90" spans="2:24">
      <c r="C90" t="s">
        <v>369</v>
      </c>
      <c r="D90" s="109">
        <f t="shared" ref="D90:I90" si="53">D80*$O$61</f>
        <v>111360</v>
      </c>
      <c r="E90" s="109">
        <f t="shared" si="53"/>
        <v>111360</v>
      </c>
      <c r="F90" s="109">
        <f t="shared" si="53"/>
        <v>111360</v>
      </c>
      <c r="G90" s="109">
        <f t="shared" si="53"/>
        <v>111360</v>
      </c>
      <c r="H90" s="109">
        <f t="shared" si="53"/>
        <v>111360</v>
      </c>
      <c r="I90" s="109">
        <f t="shared" si="53"/>
        <v>31400</v>
      </c>
      <c r="J90" s="109">
        <f t="shared" ref="J90" si="54">J80*$O$61</f>
        <v>31400</v>
      </c>
      <c r="K90" s="109">
        <f t="shared" si="46"/>
        <v>31400</v>
      </c>
      <c r="L90" s="109">
        <f t="shared" si="46"/>
        <v>31400</v>
      </c>
      <c r="M90" s="109">
        <f t="shared" ref="M90" si="55">M80*$O$61</f>
        <v>31400</v>
      </c>
      <c r="N90" s="109">
        <f t="shared" ref="N90:O90" si="56">N80*$O$61</f>
        <v>31400</v>
      </c>
      <c r="O90" s="109">
        <f t="shared" si="56"/>
        <v>31400</v>
      </c>
      <c r="W90"/>
      <c r="X90"/>
    </row>
    <row r="91" spans="2:24">
      <c r="W91"/>
      <c r="X91"/>
    </row>
    <row r="92" spans="2:24">
      <c r="B92" s="627" t="s">
        <v>547</v>
      </c>
      <c r="C92" s="627"/>
      <c r="D92" s="627"/>
      <c r="E92" s="627"/>
      <c r="F92" s="627"/>
      <c r="W92"/>
      <c r="X92"/>
    </row>
    <row r="93" spans="2:24">
      <c r="D93" s="119" t="s">
        <v>544</v>
      </c>
      <c r="E93" s="119" t="s">
        <v>545</v>
      </c>
      <c r="F93" s="119" t="s">
        <v>546</v>
      </c>
      <c r="W93"/>
      <c r="X93"/>
    </row>
    <row r="94" spans="2:24">
      <c r="B94" s="627" t="s">
        <v>7</v>
      </c>
      <c r="C94" s="627"/>
      <c r="D94" s="141">
        <f>'運送引受書(運行指示ベース）'!AC49</f>
        <v>0</v>
      </c>
      <c r="E94" s="141">
        <f>'運送引受書(運行指示ベース）'!AD49</f>
        <v>0</v>
      </c>
      <c r="F94" s="141">
        <f>'運送引受書(運行指示ベース）'!AE49</f>
        <v>0</v>
      </c>
      <c r="W94"/>
      <c r="X94"/>
    </row>
    <row r="95" spans="2:24">
      <c r="B95" s="627" t="s">
        <v>356</v>
      </c>
      <c r="C95" s="627"/>
      <c r="D95" s="141">
        <f>'運送引受書(運行指示ベース）'!AC52</f>
        <v>0</v>
      </c>
      <c r="E95" s="141">
        <f>'運送引受書(運行指示ベース）'!AD52</f>
        <v>0</v>
      </c>
      <c r="F95" s="141">
        <f>'運送引受書(運行指示ベース）'!AE52</f>
        <v>0</v>
      </c>
      <c r="W95"/>
      <c r="X95"/>
    </row>
    <row r="96" spans="2:24">
      <c r="B96" s="627" t="s">
        <v>357</v>
      </c>
      <c r="C96" s="627"/>
      <c r="D96" s="197"/>
      <c r="E96" s="197"/>
      <c r="F96" s="197"/>
      <c r="W96"/>
      <c r="X96"/>
    </row>
    <row r="97" spans="2:24">
      <c r="B97" s="627" t="s">
        <v>327</v>
      </c>
      <c r="C97" s="627"/>
      <c r="D97" s="197"/>
      <c r="E97" s="197"/>
      <c r="F97" s="197"/>
      <c r="W97"/>
      <c r="X97"/>
    </row>
    <row r="98" spans="2:24">
      <c r="B98" t="s">
        <v>361</v>
      </c>
      <c r="D98" s="144">
        <f t="shared" ref="D98:F98" si="57">(D95-D94)+D96+D97+($O$63*2)</f>
        <v>8.3333333333333329E-2</v>
      </c>
      <c r="E98" s="144">
        <f t="shared" si="57"/>
        <v>8.3333333333333329E-2</v>
      </c>
      <c r="F98" s="144">
        <f t="shared" si="57"/>
        <v>8.3333333333333329E-2</v>
      </c>
      <c r="W98"/>
      <c r="X98"/>
    </row>
    <row r="99" spans="2:24">
      <c r="B99" t="s">
        <v>362</v>
      </c>
      <c r="D99" s="144">
        <f t="shared" ref="D99:F99" si="58">IF(D98&lt;$O$67,$O$67,D98)</f>
        <v>0.20833333333333334</v>
      </c>
      <c r="E99" s="144">
        <f t="shared" si="58"/>
        <v>0.20833333333333334</v>
      </c>
      <c r="F99" s="144">
        <f t="shared" si="58"/>
        <v>0.20833333333333334</v>
      </c>
      <c r="W99"/>
      <c r="X99"/>
    </row>
    <row r="100" spans="2:24">
      <c r="B100" t="s">
        <v>363</v>
      </c>
      <c r="D100" s="144">
        <f>FLOOR(D99+"0:30","1:00")</f>
        <v>0.20833333333333331</v>
      </c>
      <c r="E100" s="144">
        <f t="shared" ref="E100:F100" si="59">FLOOR(E99+"0:30","1:00")</f>
        <v>0.20833333333333331</v>
      </c>
      <c r="F100" s="144">
        <f t="shared" si="59"/>
        <v>0.20833333333333331</v>
      </c>
      <c r="W100"/>
      <c r="X100"/>
    </row>
    <row r="101" spans="2:24">
      <c r="B101" t="s">
        <v>365</v>
      </c>
      <c r="C101">
        <v>5990</v>
      </c>
      <c r="D101" s="135">
        <f>HOUR(D$100)*$C101</f>
        <v>29950</v>
      </c>
      <c r="E101" s="135">
        <f t="shared" ref="E101:F101" si="60">HOUR(E$100)*$C101</f>
        <v>29950</v>
      </c>
      <c r="F101" s="135">
        <f t="shared" si="60"/>
        <v>29950</v>
      </c>
      <c r="W101"/>
      <c r="X101"/>
    </row>
    <row r="102" spans="2:24">
      <c r="B102" t="s">
        <v>366</v>
      </c>
      <c r="C102">
        <v>5060</v>
      </c>
      <c r="D102" s="135">
        <f t="shared" ref="D102:F103" si="61">HOUR(D$100)*$C102</f>
        <v>25300</v>
      </c>
      <c r="E102" s="135">
        <f t="shared" si="61"/>
        <v>25300</v>
      </c>
      <c r="F102" s="135">
        <f t="shared" si="61"/>
        <v>25300</v>
      </c>
      <c r="W102"/>
      <c r="X102"/>
    </row>
    <row r="103" spans="2:24">
      <c r="B103" t="s">
        <v>271</v>
      </c>
      <c r="C103">
        <v>4340</v>
      </c>
      <c r="D103" s="135">
        <f t="shared" si="61"/>
        <v>21700</v>
      </c>
      <c r="E103" s="135">
        <f t="shared" si="61"/>
        <v>21700</v>
      </c>
      <c r="F103" s="135">
        <f t="shared" si="61"/>
        <v>21700</v>
      </c>
    </row>
    <row r="104" spans="2:24">
      <c r="D104" s="135"/>
      <c r="E104" s="135"/>
      <c r="F104" s="135"/>
    </row>
    <row r="105" spans="2:24">
      <c r="B105" t="s">
        <v>367</v>
      </c>
      <c r="C105">
        <v>8660</v>
      </c>
      <c r="D105" s="135">
        <f>HOUR(D$100)*$C105</f>
        <v>43300</v>
      </c>
      <c r="E105" s="135">
        <f t="shared" ref="E105:F105" si="62">HOUR(E$100)*$C105</f>
        <v>43300</v>
      </c>
      <c r="F105" s="135">
        <f t="shared" si="62"/>
        <v>43300</v>
      </c>
    </row>
    <row r="106" spans="2:24">
      <c r="B106" t="s">
        <v>368</v>
      </c>
      <c r="C106">
        <v>7310</v>
      </c>
      <c r="D106" s="135">
        <f t="shared" ref="D106:F107" si="63">HOUR(D$100)*$C106</f>
        <v>36550</v>
      </c>
      <c r="E106" s="135">
        <f t="shared" si="63"/>
        <v>36550</v>
      </c>
      <c r="F106" s="135">
        <f t="shared" si="63"/>
        <v>36550</v>
      </c>
    </row>
    <row r="107" spans="2:24">
      <c r="B107" t="s">
        <v>369</v>
      </c>
      <c r="C107">
        <v>6280</v>
      </c>
      <c r="D107" s="135">
        <f t="shared" si="63"/>
        <v>31400</v>
      </c>
      <c r="E107" s="135">
        <f t="shared" si="63"/>
        <v>31400</v>
      </c>
      <c r="F107" s="135">
        <f t="shared" si="63"/>
        <v>31400</v>
      </c>
    </row>
    <row r="109" spans="2:24">
      <c r="B109" t="s">
        <v>358</v>
      </c>
      <c r="D109">
        <f>'運送引受書(運行指示ベース）'!AC53</f>
        <v>0</v>
      </c>
    </row>
    <row r="110" spans="2:24">
      <c r="B110" t="s">
        <v>372</v>
      </c>
    </row>
    <row r="111" spans="2:24">
      <c r="B111" t="s">
        <v>364</v>
      </c>
      <c r="D111">
        <f t="shared" ref="D111:F111" si="64">IF(D109*24&gt;0.1,ROUNDUP(D109*24-0.1,0)*$O$65,0)</f>
        <v>0</v>
      </c>
      <c r="E111">
        <f t="shared" si="64"/>
        <v>0</v>
      </c>
      <c r="F111">
        <f t="shared" si="64"/>
        <v>0</v>
      </c>
    </row>
    <row r="113" spans="2:6">
      <c r="B113" t="s">
        <v>334</v>
      </c>
      <c r="D113" s="317"/>
    </row>
    <row r="114" spans="2:6">
      <c r="B114" t="s">
        <v>359</v>
      </c>
      <c r="D114" s="317"/>
    </row>
    <row r="115" spans="2:6">
      <c r="B115" t="s">
        <v>360</v>
      </c>
      <c r="D115" s="317"/>
    </row>
    <row r="116" spans="2:6">
      <c r="B116" t="s">
        <v>309</v>
      </c>
      <c r="D116" s="39">
        <f>ROUNDUP('運送引受書(運行指示ベース）'!AC56,-1)</f>
        <v>0</v>
      </c>
      <c r="E116" s="39" t="e">
        <f>ROUNDUP('運送引受書(運行指示ベース）'!AD56,-1)</f>
        <v>#VALUE!</v>
      </c>
      <c r="F116" s="39" t="e">
        <f>ROUNDUP('運送引受書(運行指示ベース）'!AE56,-1)</f>
        <v>#VALUE!</v>
      </c>
    </row>
    <row r="118" spans="2:6">
      <c r="B118" t="s">
        <v>365</v>
      </c>
      <c r="C118">
        <v>120</v>
      </c>
      <c r="D118">
        <f>D$116*$C118</f>
        <v>0</v>
      </c>
      <c r="E118" t="e">
        <f>E$116*$C118</f>
        <v>#VALUE!</v>
      </c>
      <c r="F118" t="e">
        <f>F$116*$C118</f>
        <v>#VALUE!</v>
      </c>
    </row>
    <row r="119" spans="2:6">
      <c r="B119" t="s">
        <v>366</v>
      </c>
      <c r="C119">
        <v>100</v>
      </c>
      <c r="D119">
        <f t="shared" ref="D119:F124" si="65">D$116*$C119</f>
        <v>0</v>
      </c>
      <c r="E119" t="e">
        <f t="shared" si="65"/>
        <v>#VALUE!</v>
      </c>
      <c r="F119" t="e">
        <f t="shared" si="65"/>
        <v>#VALUE!</v>
      </c>
    </row>
    <row r="120" spans="2:6">
      <c r="B120" t="s">
        <v>271</v>
      </c>
      <c r="C120">
        <v>90</v>
      </c>
      <c r="D120">
        <f t="shared" si="65"/>
        <v>0</v>
      </c>
      <c r="E120" t="e">
        <f t="shared" si="65"/>
        <v>#VALUE!</v>
      </c>
      <c r="F120" t="e">
        <f t="shared" si="65"/>
        <v>#VALUE!</v>
      </c>
    </row>
    <row r="122" spans="2:6">
      <c r="B122" t="s">
        <v>367</v>
      </c>
      <c r="C122">
        <v>170</v>
      </c>
      <c r="D122">
        <f t="shared" si="65"/>
        <v>0</v>
      </c>
      <c r="E122" t="e">
        <f t="shared" si="65"/>
        <v>#VALUE!</v>
      </c>
      <c r="F122" t="e">
        <f t="shared" si="65"/>
        <v>#VALUE!</v>
      </c>
    </row>
    <row r="123" spans="2:6">
      <c r="B123" t="s">
        <v>368</v>
      </c>
      <c r="C123">
        <v>150</v>
      </c>
      <c r="D123">
        <f t="shared" si="65"/>
        <v>0</v>
      </c>
      <c r="E123" t="e">
        <f t="shared" si="65"/>
        <v>#VALUE!</v>
      </c>
      <c r="F123" t="e">
        <f t="shared" si="65"/>
        <v>#VALUE!</v>
      </c>
    </row>
    <row r="124" spans="2:6">
      <c r="B124" t="s">
        <v>369</v>
      </c>
      <c r="C124">
        <v>120</v>
      </c>
      <c r="D124">
        <f t="shared" si="65"/>
        <v>0</v>
      </c>
      <c r="E124" t="e">
        <f t="shared" si="65"/>
        <v>#VALUE!</v>
      </c>
      <c r="F124" t="e">
        <f t="shared" si="65"/>
        <v>#VALUE!</v>
      </c>
    </row>
    <row r="126" spans="2:6">
      <c r="B126" t="s">
        <v>370</v>
      </c>
    </row>
    <row r="128" spans="2:6">
      <c r="C128" t="s">
        <v>365</v>
      </c>
      <c r="D128" s="109">
        <f>D118+$D$111+D101</f>
        <v>29950</v>
      </c>
      <c r="E128" s="109" t="e">
        <f>E118+$E$109+E101</f>
        <v>#VALUE!</v>
      </c>
      <c r="F128" s="109" t="e">
        <f>F118+$F$111+F101</f>
        <v>#VALUE!</v>
      </c>
    </row>
    <row r="129" spans="2:6">
      <c r="C129" t="s">
        <v>366</v>
      </c>
      <c r="D129" s="109">
        <f t="shared" ref="D129:D134" si="66">D119+$D$111+D102</f>
        <v>25300</v>
      </c>
      <c r="E129" s="109" t="e">
        <f t="shared" ref="E129:E134" si="67">E119+$E$109+E102</f>
        <v>#VALUE!</v>
      </c>
      <c r="F129" s="109" t="e">
        <f t="shared" ref="F129:F134" si="68">F119+$F$111+F102</f>
        <v>#VALUE!</v>
      </c>
    </row>
    <row r="130" spans="2:6">
      <c r="C130" t="s">
        <v>271</v>
      </c>
      <c r="D130" s="109">
        <f t="shared" si="66"/>
        <v>21700</v>
      </c>
      <c r="E130" s="109" t="e">
        <f t="shared" si="67"/>
        <v>#VALUE!</v>
      </c>
      <c r="F130" s="109" t="e">
        <f t="shared" si="68"/>
        <v>#VALUE!</v>
      </c>
    </row>
    <row r="131" spans="2:6">
      <c r="D131" s="109"/>
      <c r="E131" s="109"/>
      <c r="F131" s="109"/>
    </row>
    <row r="132" spans="2:6">
      <c r="C132" t="s">
        <v>367</v>
      </c>
      <c r="D132" s="109">
        <f t="shared" si="66"/>
        <v>43300</v>
      </c>
      <c r="E132" s="109" t="e">
        <f t="shared" si="67"/>
        <v>#VALUE!</v>
      </c>
      <c r="F132" s="109" t="e">
        <f t="shared" si="68"/>
        <v>#VALUE!</v>
      </c>
    </row>
    <row r="133" spans="2:6">
      <c r="C133" t="s">
        <v>368</v>
      </c>
      <c r="D133" s="109">
        <f t="shared" si="66"/>
        <v>36550</v>
      </c>
      <c r="E133" s="109" t="e">
        <f t="shared" si="67"/>
        <v>#VALUE!</v>
      </c>
      <c r="F133" s="109" t="e">
        <f t="shared" si="68"/>
        <v>#VALUE!</v>
      </c>
    </row>
    <row r="134" spans="2:6">
      <c r="C134" t="s">
        <v>369</v>
      </c>
      <c r="D134" s="109">
        <f t="shared" si="66"/>
        <v>31400</v>
      </c>
      <c r="E134" s="109" t="e">
        <f t="shared" si="67"/>
        <v>#VALUE!</v>
      </c>
      <c r="F134" s="109" t="e">
        <f t="shared" si="68"/>
        <v>#VALUE!</v>
      </c>
    </row>
    <row r="135" spans="2:6">
      <c r="D135" s="109"/>
      <c r="E135" s="109"/>
      <c r="F135" s="109"/>
    </row>
    <row r="136" spans="2:6">
      <c r="B136" t="s">
        <v>371</v>
      </c>
      <c r="D136" s="109"/>
      <c r="E136" s="109"/>
      <c r="F136" s="109"/>
    </row>
    <row r="137" spans="2:6">
      <c r="D137" s="109"/>
      <c r="E137" s="109"/>
      <c r="F137" s="109"/>
    </row>
    <row r="138" spans="2:6">
      <c r="C138" t="s">
        <v>365</v>
      </c>
      <c r="D138" s="109">
        <f>D128*$O$61</f>
        <v>29950</v>
      </c>
      <c r="E138" s="109" t="e">
        <f>E128*$O$61</f>
        <v>#VALUE!</v>
      </c>
      <c r="F138" s="109" t="e">
        <f>F128*$O$61</f>
        <v>#VALUE!</v>
      </c>
    </row>
    <row r="139" spans="2:6">
      <c r="C139" t="s">
        <v>366</v>
      </c>
      <c r="D139" s="109">
        <f t="shared" ref="D139:F144" si="69">D129*$O$61</f>
        <v>25300</v>
      </c>
      <c r="E139" s="109" t="e">
        <f t="shared" si="69"/>
        <v>#VALUE!</v>
      </c>
      <c r="F139" s="109" t="e">
        <f t="shared" si="69"/>
        <v>#VALUE!</v>
      </c>
    </row>
    <row r="140" spans="2:6">
      <c r="C140" t="s">
        <v>271</v>
      </c>
      <c r="D140" s="109">
        <f t="shared" si="69"/>
        <v>21700</v>
      </c>
      <c r="E140" s="109" t="e">
        <f t="shared" si="69"/>
        <v>#VALUE!</v>
      </c>
      <c r="F140" s="109" t="e">
        <f t="shared" si="69"/>
        <v>#VALUE!</v>
      </c>
    </row>
    <row r="141" spans="2:6">
      <c r="D141" s="109"/>
      <c r="E141" s="109"/>
      <c r="F141" s="109"/>
    </row>
    <row r="142" spans="2:6">
      <c r="C142" t="s">
        <v>367</v>
      </c>
      <c r="D142" s="109">
        <f t="shared" si="69"/>
        <v>43300</v>
      </c>
      <c r="E142" s="109" t="e">
        <f t="shared" si="69"/>
        <v>#VALUE!</v>
      </c>
      <c r="F142" s="109" t="e">
        <f t="shared" si="69"/>
        <v>#VALUE!</v>
      </c>
    </row>
    <row r="143" spans="2:6">
      <c r="C143" t="s">
        <v>368</v>
      </c>
      <c r="D143" s="109">
        <f t="shared" si="69"/>
        <v>36550</v>
      </c>
      <c r="E143" s="109" t="e">
        <f t="shared" si="69"/>
        <v>#VALUE!</v>
      </c>
      <c r="F143" s="109" t="e">
        <f t="shared" si="69"/>
        <v>#VALUE!</v>
      </c>
    </row>
    <row r="144" spans="2:6">
      <c r="C144" t="s">
        <v>369</v>
      </c>
      <c r="D144" s="109">
        <f t="shared" si="69"/>
        <v>31400</v>
      </c>
      <c r="E144" s="109" t="e">
        <f t="shared" si="69"/>
        <v>#VALUE!</v>
      </c>
      <c r="F144" s="109" t="e">
        <f t="shared" si="69"/>
        <v>#VALUE!</v>
      </c>
    </row>
  </sheetData>
  <mergeCells count="26">
    <mergeCell ref="K64:M64"/>
    <mergeCell ref="K68:M68"/>
    <mergeCell ref="B59:C59"/>
    <mergeCell ref="B60:C60"/>
    <mergeCell ref="B61:C61"/>
    <mergeCell ref="B62:C62"/>
    <mergeCell ref="B45:C45"/>
    <mergeCell ref="B46:C46"/>
    <mergeCell ref="B55:C55"/>
    <mergeCell ref="B57:C57"/>
    <mergeCell ref="Q2:R2"/>
    <mergeCell ref="P2:P3"/>
    <mergeCell ref="P4:P5"/>
    <mergeCell ref="P6:P7"/>
    <mergeCell ref="P8:P9"/>
    <mergeCell ref="B40:C40"/>
    <mergeCell ref="B41:C41"/>
    <mergeCell ref="B42:C42"/>
    <mergeCell ref="B43:C43"/>
    <mergeCell ref="B44:C44"/>
    <mergeCell ref="L38:N38"/>
    <mergeCell ref="B94:C94"/>
    <mergeCell ref="B95:C95"/>
    <mergeCell ref="B96:C96"/>
    <mergeCell ref="B97:C97"/>
    <mergeCell ref="B92:F92"/>
  </mergeCells>
  <phoneticPr fontId="1"/>
  <conditionalFormatting sqref="R11">
    <cfRule type="cellIs" dxfId="6" priority="5" operator="greaterThan">
      <formula>500</formula>
    </cfRule>
  </conditionalFormatting>
  <conditionalFormatting sqref="R8">
    <cfRule type="cellIs" dxfId="5" priority="8" operator="greaterThan">
      <formula>0.625</formula>
    </cfRule>
  </conditionalFormatting>
  <conditionalFormatting sqref="R6">
    <cfRule type="cellIs" dxfId="4" priority="6" operator="greaterThan">
      <formula>0.875</formula>
    </cfRule>
  </conditionalFormatting>
  <conditionalFormatting sqref="O67">
    <cfRule type="cellIs" dxfId="3" priority="1" operator="greaterThan">
      <formula>500</formula>
    </cfRule>
  </conditionalFormatting>
  <conditionalFormatting sqref="O64">
    <cfRule type="cellIs" dxfId="2" priority="4" operator="greaterThan">
      <formula>0.625</formula>
    </cfRule>
  </conditionalFormatting>
  <conditionalFormatting sqref="R38">
    <cfRule type="cellIs" dxfId="1" priority="3" operator="lessThan">
      <formula>0.201388888888889</formula>
    </cfRule>
  </conditionalFormatting>
  <conditionalFormatting sqref="O62">
    <cfRule type="cellIs" dxfId="0" priority="2" operator="greaterThan">
      <formula>0.875</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B2:N56"/>
  <sheetViews>
    <sheetView workbookViewId="0">
      <selection activeCell="K36" sqref="K36"/>
    </sheetView>
  </sheetViews>
  <sheetFormatPr defaultRowHeight="13.5"/>
  <cols>
    <col min="1" max="1" width="5.875" style="6" customWidth="1"/>
    <col min="2" max="9" width="9" style="6"/>
    <col min="10" max="10" width="9" style="6" customWidth="1"/>
    <col min="11" max="16384" width="9" style="6"/>
  </cols>
  <sheetData>
    <row r="2" spans="2:9">
      <c r="B2" s="6" t="s">
        <v>457</v>
      </c>
      <c r="G2" s="1863" t="s">
        <v>444</v>
      </c>
      <c r="H2" s="1863"/>
      <c r="I2" s="1863"/>
    </row>
    <row r="3" spans="2:9">
      <c r="B3" s="50" t="s">
        <v>445</v>
      </c>
      <c r="G3" s="1863"/>
      <c r="H3" s="1863"/>
      <c r="I3" s="1863"/>
    </row>
    <row r="4" spans="2:9">
      <c r="B4" s="6" t="s">
        <v>458</v>
      </c>
      <c r="G4" s="1863"/>
      <c r="H4" s="1863"/>
      <c r="I4" s="1863"/>
    </row>
    <row r="5" spans="2:9">
      <c r="B5" s="6" t="s">
        <v>459</v>
      </c>
      <c r="G5" s="1863"/>
      <c r="H5" s="1863"/>
      <c r="I5" s="1863"/>
    </row>
    <row r="6" spans="2:9" ht="14.25">
      <c r="B6" s="241" t="s">
        <v>460</v>
      </c>
    </row>
    <row r="8" spans="2:9">
      <c r="B8" s="1864" t="s">
        <v>461</v>
      </c>
      <c r="C8" s="1864"/>
      <c r="D8" s="1864"/>
    </row>
    <row r="9" spans="2:9">
      <c r="B9" s="1864"/>
      <c r="C9" s="1864"/>
      <c r="D9" s="1864"/>
    </row>
    <row r="10" spans="2:9">
      <c r="B10" s="1864"/>
      <c r="C10" s="1864"/>
      <c r="D10" s="1864"/>
    </row>
    <row r="12" spans="2:9">
      <c r="B12" s="50" t="s">
        <v>446</v>
      </c>
      <c r="C12" s="1865">
        <f>お申込・受付票!B8</f>
        <v>0</v>
      </c>
      <c r="D12" s="1865"/>
      <c r="E12" s="1865"/>
      <c r="F12" s="50" t="s">
        <v>447</v>
      </c>
      <c r="G12" s="50" t="s">
        <v>448</v>
      </c>
      <c r="H12" s="50" t="s">
        <v>444</v>
      </c>
    </row>
    <row r="13" spans="2:9">
      <c r="C13" s="1865">
        <f>お申込・受付票!B11</f>
        <v>0</v>
      </c>
      <c r="D13" s="1865"/>
      <c r="E13" s="1865"/>
      <c r="F13" s="50" t="s">
        <v>18</v>
      </c>
    </row>
    <row r="15" spans="2:9">
      <c r="B15" s="50" t="s">
        <v>387</v>
      </c>
      <c r="C15" s="1866">
        <f>お申込・受付票!B14</f>
        <v>0</v>
      </c>
      <c r="D15" s="1866"/>
      <c r="E15" s="1866"/>
      <c r="G15" s="50" t="s">
        <v>449</v>
      </c>
      <c r="H15" s="50"/>
      <c r="I15" s="50" t="s">
        <v>450</v>
      </c>
    </row>
    <row r="16" spans="2:9" ht="17.25" customHeight="1">
      <c r="B16" s="242" t="s">
        <v>318</v>
      </c>
      <c r="C16" s="1867">
        <f>お申込・受付票!B16</f>
        <v>0</v>
      </c>
      <c r="D16" s="1867"/>
      <c r="E16" s="1867"/>
      <c r="G16" s="50" t="s">
        <v>451</v>
      </c>
      <c r="H16" s="1868">
        <f ca="1">料金計算表!D1</f>
        <v>44818</v>
      </c>
      <c r="I16" s="1868"/>
    </row>
    <row r="18" spans="2:14">
      <c r="B18" s="50" t="s">
        <v>452</v>
      </c>
      <c r="C18" s="1869" t="s">
        <v>453</v>
      </c>
      <c r="D18" s="1869"/>
      <c r="E18" s="1869"/>
      <c r="F18" s="1869"/>
      <c r="G18" s="1869"/>
      <c r="H18" s="1869"/>
      <c r="I18" s="1869"/>
    </row>
    <row r="20" spans="2:14">
      <c r="B20" s="50" t="s">
        <v>454</v>
      </c>
      <c r="C20" s="244" t="s">
        <v>462</v>
      </c>
      <c r="D20" s="50" t="s">
        <v>463</v>
      </c>
      <c r="F20" s="50" t="s">
        <v>455</v>
      </c>
      <c r="H20" s="50" t="s">
        <v>456</v>
      </c>
    </row>
    <row r="21" spans="2:14">
      <c r="N21" s="50"/>
    </row>
    <row r="22" spans="2:14">
      <c r="B22" s="1861"/>
      <c r="C22" s="1861"/>
      <c r="D22" s="1861"/>
      <c r="E22" s="1861"/>
      <c r="F22" s="1861"/>
      <c r="G22" s="1861"/>
      <c r="H22" s="1861"/>
      <c r="I22" s="1861"/>
    </row>
    <row r="23" spans="2:14">
      <c r="B23" s="1862"/>
      <c r="C23" s="1862"/>
      <c r="D23" s="1862"/>
      <c r="E23" s="1862"/>
      <c r="F23" s="1862"/>
      <c r="G23" s="1862"/>
      <c r="H23" s="1862"/>
      <c r="I23" s="1862"/>
    </row>
    <row r="24" spans="2:14">
      <c r="B24" s="243"/>
      <c r="C24" s="243"/>
      <c r="D24" s="243"/>
      <c r="E24" s="243"/>
      <c r="F24" s="243"/>
      <c r="G24" s="243"/>
      <c r="H24" s="243"/>
      <c r="I24" s="243"/>
    </row>
    <row r="25" spans="2:14">
      <c r="B25" s="1861"/>
      <c r="C25" s="1861"/>
      <c r="D25" s="1861"/>
      <c r="E25" s="1861"/>
      <c r="F25" s="1861"/>
      <c r="G25" s="1861"/>
      <c r="H25" s="1861"/>
      <c r="I25" s="1861"/>
    </row>
    <row r="26" spans="2:14">
      <c r="B26" s="1862"/>
      <c r="C26" s="1862"/>
      <c r="D26" s="1862"/>
      <c r="E26" s="1862"/>
      <c r="F26" s="1862"/>
      <c r="G26" s="1862"/>
      <c r="H26" s="1862"/>
      <c r="I26" s="1862"/>
    </row>
    <row r="27" spans="2:14">
      <c r="B27" s="243"/>
      <c r="C27" s="243"/>
      <c r="D27" s="243"/>
      <c r="E27" s="243"/>
      <c r="F27" s="243"/>
      <c r="G27" s="243"/>
      <c r="H27" s="243"/>
      <c r="I27" s="243"/>
    </row>
    <row r="28" spans="2:14">
      <c r="B28" s="1861"/>
      <c r="C28" s="1861"/>
      <c r="D28" s="1861"/>
      <c r="E28" s="1861"/>
      <c r="F28" s="1861"/>
      <c r="G28" s="1861"/>
      <c r="H28" s="1861"/>
      <c r="I28" s="1861"/>
    </row>
    <row r="29" spans="2:14">
      <c r="B29" s="1862"/>
      <c r="C29" s="1862"/>
      <c r="D29" s="1862"/>
      <c r="E29" s="1862"/>
      <c r="F29" s="1862"/>
      <c r="G29" s="1862"/>
      <c r="H29" s="1862"/>
      <c r="I29" s="1862"/>
    </row>
    <row r="30" spans="2:14">
      <c r="B30" s="243"/>
      <c r="C30" s="243"/>
      <c r="D30" s="243"/>
      <c r="E30" s="243"/>
      <c r="F30" s="243"/>
      <c r="G30" s="243"/>
      <c r="H30" s="243"/>
      <c r="I30" s="243"/>
    </row>
    <row r="31" spans="2:14">
      <c r="B31" s="1861"/>
      <c r="C31" s="1861"/>
      <c r="D31" s="1861"/>
      <c r="E31" s="1861"/>
      <c r="F31" s="1861"/>
      <c r="G31" s="1861"/>
      <c r="H31" s="1861"/>
      <c r="I31" s="1861"/>
    </row>
    <row r="32" spans="2:14">
      <c r="B32" s="1862"/>
      <c r="C32" s="1862"/>
      <c r="D32" s="1862"/>
      <c r="E32" s="1862"/>
      <c r="F32" s="1862"/>
      <c r="G32" s="1862"/>
      <c r="H32" s="1862"/>
      <c r="I32" s="1862"/>
    </row>
    <row r="33" spans="2:9">
      <c r="B33" s="243"/>
      <c r="C33" s="243"/>
      <c r="D33" s="243"/>
      <c r="E33" s="243"/>
      <c r="F33" s="243"/>
      <c r="G33" s="243"/>
      <c r="H33" s="243"/>
      <c r="I33" s="243"/>
    </row>
    <row r="34" spans="2:9">
      <c r="B34" s="1861"/>
      <c r="C34" s="1861"/>
      <c r="D34" s="1861"/>
      <c r="E34" s="1861"/>
      <c r="F34" s="1861"/>
      <c r="G34" s="1861"/>
      <c r="H34" s="1861"/>
      <c r="I34" s="1861"/>
    </row>
    <row r="35" spans="2:9">
      <c r="B35" s="1862"/>
      <c r="C35" s="1862"/>
      <c r="D35" s="1862"/>
      <c r="E35" s="1862"/>
      <c r="F35" s="1862"/>
      <c r="G35" s="1862"/>
      <c r="H35" s="1862"/>
      <c r="I35" s="1862"/>
    </row>
    <row r="36" spans="2:9">
      <c r="B36" s="243"/>
      <c r="C36" s="243"/>
      <c r="D36" s="243"/>
      <c r="E36" s="243"/>
      <c r="F36" s="243"/>
      <c r="G36" s="243"/>
      <c r="H36" s="243"/>
      <c r="I36" s="243"/>
    </row>
    <row r="37" spans="2:9">
      <c r="B37" s="1861"/>
      <c r="C37" s="1861"/>
      <c r="D37" s="1861"/>
      <c r="E37" s="1861"/>
      <c r="F37" s="1861"/>
      <c r="G37" s="1861"/>
      <c r="H37" s="1861"/>
      <c r="I37" s="1861"/>
    </row>
    <row r="38" spans="2:9">
      <c r="B38" s="1862"/>
      <c r="C38" s="1862"/>
      <c r="D38" s="1862"/>
      <c r="E38" s="1862"/>
      <c r="F38" s="1862"/>
      <c r="G38" s="1862"/>
      <c r="H38" s="1862"/>
      <c r="I38" s="1862"/>
    </row>
    <row r="39" spans="2:9">
      <c r="B39" s="243"/>
      <c r="C39" s="243"/>
      <c r="D39" s="243"/>
      <c r="E39" s="243"/>
      <c r="F39" s="243"/>
      <c r="G39" s="243"/>
      <c r="H39" s="243"/>
      <c r="I39" s="243"/>
    </row>
    <row r="40" spans="2:9">
      <c r="B40" s="1861"/>
      <c r="C40" s="1861"/>
      <c r="D40" s="1861"/>
      <c r="E40" s="1861"/>
      <c r="F40" s="1861"/>
      <c r="G40" s="1861"/>
      <c r="H40" s="1861"/>
      <c r="I40" s="1861"/>
    </row>
    <row r="41" spans="2:9">
      <c r="B41" s="1862"/>
      <c r="C41" s="1862"/>
      <c r="D41" s="1862"/>
      <c r="E41" s="1862"/>
      <c r="F41" s="1862"/>
      <c r="G41" s="1862"/>
      <c r="H41" s="1862"/>
      <c r="I41" s="1862"/>
    </row>
    <row r="42" spans="2:9">
      <c r="B42" s="243"/>
      <c r="C42" s="243"/>
      <c r="D42" s="243"/>
      <c r="E42" s="243"/>
      <c r="F42" s="243"/>
      <c r="G42" s="243"/>
      <c r="H42" s="243"/>
      <c r="I42" s="243"/>
    </row>
    <row r="43" spans="2:9">
      <c r="B43" s="1861"/>
      <c r="C43" s="1861"/>
      <c r="D43" s="1861"/>
      <c r="E43" s="1861"/>
      <c r="F43" s="1861"/>
      <c r="G43" s="1861"/>
      <c r="H43" s="1861"/>
      <c r="I43" s="1861"/>
    </row>
    <row r="44" spans="2:9">
      <c r="B44" s="1862"/>
      <c r="C44" s="1862"/>
      <c r="D44" s="1862"/>
      <c r="E44" s="1862"/>
      <c r="F44" s="1862"/>
      <c r="G44" s="1862"/>
      <c r="H44" s="1862"/>
      <c r="I44" s="1862"/>
    </row>
    <row r="45" spans="2:9">
      <c r="B45" s="243"/>
      <c r="C45" s="243"/>
      <c r="D45" s="243"/>
      <c r="E45" s="243"/>
      <c r="F45" s="243"/>
      <c r="G45" s="243"/>
      <c r="H45" s="243"/>
      <c r="I45" s="243"/>
    </row>
    <row r="46" spans="2:9">
      <c r="B46" s="1861"/>
      <c r="C46" s="1861"/>
      <c r="D46" s="1861"/>
      <c r="E46" s="1861"/>
      <c r="F46" s="1861"/>
      <c r="G46" s="1861"/>
      <c r="H46" s="1861"/>
      <c r="I46" s="1861"/>
    </row>
    <row r="47" spans="2:9">
      <c r="B47" s="1862"/>
      <c r="C47" s="1862"/>
      <c r="D47" s="1862"/>
      <c r="E47" s="1862"/>
      <c r="F47" s="1862"/>
      <c r="G47" s="1862"/>
      <c r="H47" s="1862"/>
      <c r="I47" s="1862"/>
    </row>
    <row r="48" spans="2:9">
      <c r="B48" s="243"/>
      <c r="C48" s="243"/>
      <c r="D48" s="243"/>
      <c r="E48" s="243"/>
      <c r="F48" s="243"/>
      <c r="G48" s="243"/>
      <c r="H48" s="243"/>
      <c r="I48" s="243"/>
    </row>
    <row r="49" spans="2:9">
      <c r="B49" s="1861"/>
      <c r="C49" s="1861"/>
      <c r="D49" s="1861"/>
      <c r="E49" s="1861"/>
      <c r="F49" s="1861"/>
      <c r="G49" s="1861"/>
      <c r="H49" s="1861"/>
      <c r="I49" s="1861"/>
    </row>
    <row r="50" spans="2:9">
      <c r="B50" s="1862"/>
      <c r="C50" s="1862"/>
      <c r="D50" s="1862"/>
      <c r="E50" s="1862"/>
      <c r="F50" s="1862"/>
      <c r="G50" s="1862"/>
      <c r="H50" s="1862"/>
      <c r="I50" s="1862"/>
    </row>
    <row r="51" spans="2:9">
      <c r="B51" s="243"/>
      <c r="C51" s="243"/>
      <c r="D51" s="243"/>
      <c r="E51" s="243"/>
      <c r="F51" s="243"/>
      <c r="G51" s="243"/>
      <c r="H51" s="243"/>
      <c r="I51" s="243"/>
    </row>
    <row r="52" spans="2:9">
      <c r="B52" s="1861"/>
      <c r="C52" s="1861"/>
      <c r="D52" s="1861"/>
      <c r="E52" s="1861"/>
      <c r="F52" s="1861"/>
      <c r="G52" s="1861"/>
      <c r="H52" s="1861"/>
      <c r="I52" s="1861"/>
    </row>
    <row r="53" spans="2:9">
      <c r="B53" s="1862"/>
      <c r="C53" s="1862"/>
      <c r="D53" s="1862"/>
      <c r="E53" s="1862"/>
      <c r="F53" s="1862"/>
      <c r="G53" s="1862"/>
      <c r="H53" s="1862"/>
      <c r="I53" s="1862"/>
    </row>
    <row r="55" spans="2:9">
      <c r="F55" s="1865"/>
      <c r="G55" s="1865"/>
      <c r="H55" s="1865"/>
      <c r="I55" s="1865"/>
    </row>
    <row r="56" spans="2:9">
      <c r="F56" s="1870"/>
      <c r="G56" s="1870"/>
      <c r="H56" s="1870"/>
      <c r="I56" s="1870"/>
    </row>
  </sheetData>
  <mergeCells count="20">
    <mergeCell ref="F55:I56"/>
    <mergeCell ref="B37:I38"/>
    <mergeCell ref="B40:I41"/>
    <mergeCell ref="B43:I44"/>
    <mergeCell ref="B46:I47"/>
    <mergeCell ref="B49:I50"/>
    <mergeCell ref="B52:I53"/>
    <mergeCell ref="B34:I35"/>
    <mergeCell ref="G2:I5"/>
    <mergeCell ref="B8:D10"/>
    <mergeCell ref="C12:E12"/>
    <mergeCell ref="C13:E13"/>
    <mergeCell ref="C15:E15"/>
    <mergeCell ref="C16:E16"/>
    <mergeCell ref="H16:I16"/>
    <mergeCell ref="C18:I18"/>
    <mergeCell ref="B22:I23"/>
    <mergeCell ref="B25:I26"/>
    <mergeCell ref="B28:I29"/>
    <mergeCell ref="B31:I32"/>
  </mergeCells>
  <phoneticPr fontId="1"/>
  <hyperlinks>
    <hyperlink ref="B6" r:id="rId1" xr:uid="{00000000-0004-0000-0B00-000000000000}"/>
  </hyperlinks>
  <pageMargins left="0.7" right="0.7" top="0.75" bottom="0.75" header="0.3" footer="0.3"/>
  <pageSetup paperSize="9" orientation="portrait" verticalDpi="0"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S39"/>
  <sheetViews>
    <sheetView workbookViewId="0">
      <selection activeCell="C42" sqref="C42"/>
    </sheetView>
  </sheetViews>
  <sheetFormatPr defaultRowHeight="13.5"/>
  <cols>
    <col min="1" max="19" width="8.5" style="6" customWidth="1"/>
    <col min="20" max="16384" width="9" style="6"/>
  </cols>
  <sheetData>
    <row r="1" spans="1:19" ht="20.100000000000001" customHeight="1" thickBot="1">
      <c r="I1" s="245"/>
      <c r="J1" s="245"/>
      <c r="S1" s="245"/>
    </row>
    <row r="2" spans="1:19" ht="20.100000000000001" customHeight="1">
      <c r="C2" s="1879" t="s">
        <v>465</v>
      </c>
      <c r="D2" s="1879"/>
      <c r="E2" s="1879"/>
      <c r="F2" s="1879"/>
      <c r="H2" s="246" t="s">
        <v>466</v>
      </c>
      <c r="I2" s="247" t="s">
        <v>467</v>
      </c>
      <c r="J2" s="266"/>
      <c r="M2" s="1879" t="s">
        <v>465</v>
      </c>
      <c r="N2" s="1879"/>
      <c r="O2" s="1879"/>
      <c r="P2" s="1879"/>
      <c r="R2" s="246" t="s">
        <v>466</v>
      </c>
      <c r="S2" s="247" t="s">
        <v>467</v>
      </c>
    </row>
    <row r="3" spans="1:19" ht="20.100000000000001" customHeight="1" thickBot="1">
      <c r="A3" s="50"/>
      <c r="C3" s="1880"/>
      <c r="D3" s="1880"/>
      <c r="E3" s="1880"/>
      <c r="F3" s="1880"/>
      <c r="H3" s="248" t="s">
        <v>468</v>
      </c>
      <c r="I3" s="249">
        <f ca="1">TODAY()</f>
        <v>44818</v>
      </c>
      <c r="J3" s="266"/>
      <c r="K3" s="50"/>
      <c r="M3" s="1880"/>
      <c r="N3" s="1880"/>
      <c r="O3" s="1880"/>
      <c r="P3" s="1880"/>
      <c r="R3" s="248" t="s">
        <v>469</v>
      </c>
      <c r="S3" s="249">
        <f ca="1">TODAY()</f>
        <v>44818</v>
      </c>
    </row>
    <row r="4" spans="1:19" ht="20.100000000000001" customHeight="1" thickTop="1">
      <c r="J4" s="266"/>
    </row>
    <row r="5" spans="1:19" ht="20.100000000000001" customHeight="1">
      <c r="A5" s="1881">
        <f>お申込・受付票!B5</f>
        <v>0</v>
      </c>
      <c r="B5" s="1881"/>
      <c r="C5" s="1881"/>
      <c r="D5" s="1881"/>
      <c r="E5" s="1881"/>
      <c r="F5" s="250"/>
      <c r="G5" s="1871" t="s">
        <v>444</v>
      </c>
      <c r="H5" s="1871"/>
      <c r="I5" s="1871"/>
      <c r="J5" s="266"/>
      <c r="K5" s="1881">
        <f>A5</f>
        <v>0</v>
      </c>
      <c r="L5" s="1881"/>
      <c r="M5" s="1881"/>
      <c r="N5" s="1881"/>
      <c r="O5" s="1881"/>
      <c r="P5" s="250"/>
      <c r="Q5" s="1871" t="s">
        <v>444</v>
      </c>
      <c r="R5" s="1871"/>
      <c r="S5" s="1871"/>
    </row>
    <row r="6" spans="1:19" ht="20.100000000000001" customHeight="1">
      <c r="A6" s="1881"/>
      <c r="B6" s="1881"/>
      <c r="C6" s="1881"/>
      <c r="D6" s="1881"/>
      <c r="E6" s="1881"/>
      <c r="F6" s="50" t="s">
        <v>18</v>
      </c>
      <c r="G6" s="6" t="s">
        <v>470</v>
      </c>
      <c r="J6" s="266"/>
      <c r="K6" s="1881"/>
      <c r="L6" s="1881"/>
      <c r="M6" s="1881"/>
      <c r="N6" s="1881"/>
      <c r="O6" s="1881"/>
      <c r="P6" s="50" t="s">
        <v>18</v>
      </c>
      <c r="Q6" s="6" t="s">
        <v>470</v>
      </c>
    </row>
    <row r="7" spans="1:19" ht="20.100000000000001" customHeight="1">
      <c r="A7" s="1872">
        <f>お申込・受付票!B8</f>
        <v>0</v>
      </c>
      <c r="B7" s="1872"/>
      <c r="C7" s="1872"/>
      <c r="D7" s="1872"/>
      <c r="E7" s="1872"/>
      <c r="F7" s="50" t="s">
        <v>447</v>
      </c>
      <c r="G7" s="251" t="s">
        <v>471</v>
      </c>
      <c r="H7" s="252" t="s">
        <v>472</v>
      </c>
      <c r="J7" s="266"/>
      <c r="K7" s="1872">
        <f>A7</f>
        <v>0</v>
      </c>
      <c r="L7" s="1872"/>
      <c r="M7" s="1872"/>
      <c r="N7" s="1872"/>
      <c r="O7" s="1872"/>
      <c r="P7" s="50" t="s">
        <v>447</v>
      </c>
      <c r="Q7" s="251" t="s">
        <v>471</v>
      </c>
      <c r="R7" s="252" t="s">
        <v>472</v>
      </c>
    </row>
    <row r="8" spans="1:19" ht="20.100000000000001" customHeight="1">
      <c r="A8" s="1873">
        <f>お申込・受付票!B11</f>
        <v>0</v>
      </c>
      <c r="B8" s="1873"/>
      <c r="C8" s="1873"/>
      <c r="D8" s="1873"/>
      <c r="E8" s="1873"/>
      <c r="F8" s="50" t="s">
        <v>18</v>
      </c>
      <c r="G8" s="253" t="s">
        <v>473</v>
      </c>
      <c r="J8" s="266"/>
      <c r="K8" s="1873">
        <f>A8</f>
        <v>0</v>
      </c>
      <c r="L8" s="1873"/>
      <c r="M8" s="1873"/>
      <c r="N8" s="1873"/>
      <c r="O8" s="1873"/>
      <c r="P8" s="50" t="s">
        <v>18</v>
      </c>
      <c r="Q8" s="253" t="s">
        <v>473</v>
      </c>
    </row>
    <row r="9" spans="1:19" ht="20.100000000000001" customHeight="1">
      <c r="G9" s="253" t="s">
        <v>474</v>
      </c>
      <c r="J9" s="266"/>
      <c r="Q9" s="253" t="s">
        <v>474</v>
      </c>
    </row>
    <row r="10" spans="1:19" ht="20.100000000000001" customHeight="1">
      <c r="F10" s="50"/>
      <c r="J10" s="266"/>
      <c r="P10" s="50"/>
    </row>
    <row r="11" spans="1:19" ht="20.100000000000001" customHeight="1">
      <c r="F11" s="50"/>
      <c r="J11" s="266"/>
      <c r="P11" s="50"/>
    </row>
    <row r="12" spans="1:19" ht="20.100000000000001" customHeight="1">
      <c r="A12" s="6" t="s">
        <v>475</v>
      </c>
      <c r="J12" s="266"/>
      <c r="K12" s="6" t="s">
        <v>475</v>
      </c>
    </row>
    <row r="13" spans="1:19" ht="20.100000000000001" customHeight="1" thickBot="1">
      <c r="J13" s="266"/>
    </row>
    <row r="14" spans="1:19" ht="20.100000000000001" customHeight="1" thickBot="1">
      <c r="A14" s="1874" t="s">
        <v>476</v>
      </c>
      <c r="B14" s="1875"/>
      <c r="C14" s="1875"/>
      <c r="D14" s="1876"/>
      <c r="E14" s="254" t="s">
        <v>477</v>
      </c>
      <c r="F14" s="254" t="s">
        <v>478</v>
      </c>
      <c r="G14" s="254" t="s">
        <v>479</v>
      </c>
      <c r="H14" s="1877" t="s">
        <v>480</v>
      </c>
      <c r="I14" s="1878"/>
      <c r="J14" s="266"/>
      <c r="K14" s="1874" t="s">
        <v>476</v>
      </c>
      <c r="L14" s="1875"/>
      <c r="M14" s="1875"/>
      <c r="N14" s="1876"/>
      <c r="O14" s="254" t="s">
        <v>477</v>
      </c>
      <c r="P14" s="254" t="s">
        <v>478</v>
      </c>
      <c r="Q14" s="254" t="s">
        <v>479</v>
      </c>
      <c r="R14" s="1877" t="s">
        <v>480</v>
      </c>
      <c r="S14" s="1878"/>
    </row>
    <row r="15" spans="1:19" ht="20.100000000000001" customHeight="1">
      <c r="A15" s="1901" t="s">
        <v>481</v>
      </c>
      <c r="B15" s="1902"/>
      <c r="C15" s="1902"/>
      <c r="D15" s="1903"/>
      <c r="E15" s="1904">
        <v>0</v>
      </c>
      <c r="F15" s="1904">
        <v>1</v>
      </c>
      <c r="G15" s="1905">
        <f>E15*F15</f>
        <v>0</v>
      </c>
      <c r="H15" s="1882"/>
      <c r="I15" s="1883"/>
      <c r="J15" s="266"/>
      <c r="K15" s="1901" t="s">
        <v>481</v>
      </c>
      <c r="L15" s="1902"/>
      <c r="M15" s="1902"/>
      <c r="N15" s="1903"/>
      <c r="O15" s="1904">
        <v>0</v>
      </c>
      <c r="P15" s="1904">
        <v>1</v>
      </c>
      <c r="Q15" s="1905">
        <f>O15*P15</f>
        <v>0</v>
      </c>
      <c r="R15" s="1882"/>
      <c r="S15" s="1883"/>
    </row>
    <row r="16" spans="1:19" ht="20.100000000000001" customHeight="1">
      <c r="A16" s="1886"/>
      <c r="B16" s="1887"/>
      <c r="C16" s="1887"/>
      <c r="D16" s="1888"/>
      <c r="E16" s="1893"/>
      <c r="F16" s="1893"/>
      <c r="G16" s="1906"/>
      <c r="H16" s="1884"/>
      <c r="I16" s="1885"/>
      <c r="J16" s="266"/>
      <c r="K16" s="1886"/>
      <c r="L16" s="1887"/>
      <c r="M16" s="1887"/>
      <c r="N16" s="1888"/>
      <c r="O16" s="1893"/>
      <c r="P16" s="1893"/>
      <c r="Q16" s="1906"/>
      <c r="R16" s="1884"/>
      <c r="S16" s="1885"/>
    </row>
    <row r="17" spans="1:19" ht="20.100000000000001" customHeight="1">
      <c r="A17" s="1889" t="s">
        <v>482</v>
      </c>
      <c r="B17" s="1890"/>
      <c r="C17" s="1890"/>
      <c r="D17" s="1891"/>
      <c r="E17" s="1892"/>
      <c r="F17" s="1894">
        <v>0.08</v>
      </c>
      <c r="G17" s="1896">
        <f>G15*F17</f>
        <v>0</v>
      </c>
      <c r="H17" s="1898"/>
      <c r="I17" s="1899"/>
      <c r="J17" s="266"/>
      <c r="K17" s="1889" t="s">
        <v>482</v>
      </c>
      <c r="L17" s="1890"/>
      <c r="M17" s="1890"/>
      <c r="N17" s="1891"/>
      <c r="O17" s="1892"/>
      <c r="P17" s="1894">
        <v>0.08</v>
      </c>
      <c r="Q17" s="1896">
        <f>Q15*P17</f>
        <v>0</v>
      </c>
      <c r="R17" s="1910"/>
      <c r="S17" s="1899"/>
    </row>
    <row r="18" spans="1:19" ht="20.100000000000001" customHeight="1">
      <c r="A18" s="1886"/>
      <c r="B18" s="1887"/>
      <c r="C18" s="1887"/>
      <c r="D18" s="1888"/>
      <c r="E18" s="1893"/>
      <c r="F18" s="1895"/>
      <c r="G18" s="1897"/>
      <c r="H18" s="806"/>
      <c r="I18" s="1900"/>
      <c r="J18" s="266"/>
      <c r="K18" s="1886"/>
      <c r="L18" s="1887"/>
      <c r="M18" s="1887"/>
      <c r="N18" s="1888"/>
      <c r="O18" s="1893"/>
      <c r="P18" s="1895"/>
      <c r="Q18" s="1897"/>
      <c r="R18" s="806"/>
      <c r="S18" s="1900"/>
    </row>
    <row r="19" spans="1:19" ht="20.100000000000001" customHeight="1">
      <c r="A19" s="1907"/>
      <c r="B19" s="1890"/>
      <c r="C19" s="1890"/>
      <c r="D19" s="1891"/>
      <c r="E19" s="1892"/>
      <c r="F19" s="1892"/>
      <c r="G19" s="1896"/>
      <c r="H19" s="1908"/>
      <c r="I19" s="1909"/>
      <c r="J19" s="266"/>
      <c r="K19" s="1907"/>
      <c r="L19" s="1890"/>
      <c r="M19" s="1890"/>
      <c r="N19" s="1891"/>
      <c r="O19" s="1892"/>
      <c r="P19" s="1892"/>
      <c r="Q19" s="1896"/>
      <c r="R19" s="1908"/>
      <c r="S19" s="1909"/>
    </row>
    <row r="20" spans="1:19" ht="20.100000000000001" customHeight="1">
      <c r="A20" s="1886"/>
      <c r="B20" s="1887"/>
      <c r="C20" s="1887"/>
      <c r="D20" s="1888"/>
      <c r="E20" s="1893"/>
      <c r="F20" s="1893"/>
      <c r="G20" s="1897"/>
      <c r="H20" s="1884"/>
      <c r="I20" s="1885"/>
      <c r="J20" s="266"/>
      <c r="K20" s="1886"/>
      <c r="L20" s="1887"/>
      <c r="M20" s="1887"/>
      <c r="N20" s="1888"/>
      <c r="O20" s="1893"/>
      <c r="P20" s="1893"/>
      <c r="Q20" s="1897"/>
      <c r="R20" s="1884"/>
      <c r="S20" s="1885"/>
    </row>
    <row r="21" spans="1:19" ht="20.100000000000001" customHeight="1">
      <c r="A21" s="1916"/>
      <c r="B21" s="1917"/>
      <c r="C21" s="1917"/>
      <c r="D21" s="1918"/>
      <c r="E21" s="1911"/>
      <c r="F21" s="1911"/>
      <c r="G21" s="1896"/>
      <c r="H21" s="1910"/>
      <c r="I21" s="1899"/>
      <c r="J21" s="266"/>
      <c r="K21" s="1916"/>
      <c r="L21" s="1917"/>
      <c r="M21" s="1917"/>
      <c r="N21" s="1918"/>
      <c r="O21" s="1911"/>
      <c r="P21" s="1911"/>
      <c r="Q21" s="1896"/>
      <c r="R21" s="1910"/>
      <c r="S21" s="1899"/>
    </row>
    <row r="22" spans="1:19" ht="20.100000000000001" customHeight="1">
      <c r="A22" s="1913"/>
      <c r="B22" s="1914"/>
      <c r="C22" s="1914"/>
      <c r="D22" s="1915"/>
      <c r="E22" s="1912"/>
      <c r="F22" s="1912"/>
      <c r="G22" s="1897"/>
      <c r="H22" s="806"/>
      <c r="I22" s="1900"/>
      <c r="J22" s="266"/>
      <c r="K22" s="1913"/>
      <c r="L22" s="1914"/>
      <c r="M22" s="1914"/>
      <c r="N22" s="1915"/>
      <c r="O22" s="1912"/>
      <c r="P22" s="1912"/>
      <c r="Q22" s="1897"/>
      <c r="R22" s="806"/>
      <c r="S22" s="1900"/>
    </row>
    <row r="23" spans="1:19" ht="20.100000000000001" customHeight="1">
      <c r="A23" s="1907"/>
      <c r="B23" s="1890"/>
      <c r="C23" s="1890"/>
      <c r="D23" s="1891"/>
      <c r="E23" s="1892"/>
      <c r="F23" s="1892"/>
      <c r="G23" s="1896"/>
      <c r="H23" s="1910"/>
      <c r="I23" s="1899"/>
      <c r="J23" s="266"/>
      <c r="K23" s="1907"/>
      <c r="L23" s="1890"/>
      <c r="M23" s="1890"/>
      <c r="N23" s="1891"/>
      <c r="O23" s="1892"/>
      <c r="P23" s="1892"/>
      <c r="Q23" s="1896"/>
      <c r="R23" s="1910"/>
      <c r="S23" s="1899"/>
    </row>
    <row r="24" spans="1:19" ht="20.100000000000001" customHeight="1">
      <c r="A24" s="1886"/>
      <c r="B24" s="1887"/>
      <c r="C24" s="1887"/>
      <c r="D24" s="1888"/>
      <c r="E24" s="1893"/>
      <c r="F24" s="1893"/>
      <c r="G24" s="1897"/>
      <c r="H24" s="806"/>
      <c r="I24" s="1900"/>
      <c r="J24" s="266"/>
      <c r="K24" s="1886"/>
      <c r="L24" s="1887"/>
      <c r="M24" s="1887"/>
      <c r="N24" s="1888"/>
      <c r="O24" s="1893"/>
      <c r="P24" s="1893"/>
      <c r="Q24" s="1897"/>
      <c r="R24" s="806"/>
      <c r="S24" s="1900"/>
    </row>
    <row r="25" spans="1:19" ht="20.100000000000001" customHeight="1">
      <c r="A25" s="1907"/>
      <c r="B25" s="1890"/>
      <c r="C25" s="1890"/>
      <c r="D25" s="1891"/>
      <c r="E25" s="1892"/>
      <c r="F25" s="1892"/>
      <c r="G25" s="1896"/>
      <c r="H25" s="1910"/>
      <c r="I25" s="1899"/>
      <c r="J25" s="266"/>
      <c r="K25" s="1907"/>
      <c r="L25" s="1890"/>
      <c r="M25" s="1890"/>
      <c r="N25" s="1891"/>
      <c r="O25" s="1892"/>
      <c r="P25" s="1892"/>
      <c r="Q25" s="1896"/>
      <c r="R25" s="1910"/>
      <c r="S25" s="1899"/>
    </row>
    <row r="26" spans="1:19" ht="20.100000000000001" customHeight="1">
      <c r="A26" s="1886"/>
      <c r="B26" s="1887"/>
      <c r="C26" s="1887"/>
      <c r="D26" s="1888"/>
      <c r="E26" s="1893"/>
      <c r="F26" s="1893"/>
      <c r="G26" s="1897"/>
      <c r="H26" s="806"/>
      <c r="I26" s="1900"/>
      <c r="J26" s="266"/>
      <c r="K26" s="1886"/>
      <c r="L26" s="1887"/>
      <c r="M26" s="1887"/>
      <c r="N26" s="1888"/>
      <c r="O26" s="1893"/>
      <c r="P26" s="1893"/>
      <c r="Q26" s="1897"/>
      <c r="R26" s="806"/>
      <c r="S26" s="1900"/>
    </row>
    <row r="27" spans="1:19" ht="20.100000000000001" customHeight="1">
      <c r="A27" s="1907"/>
      <c r="B27" s="1890"/>
      <c r="C27" s="1890"/>
      <c r="D27" s="1891"/>
      <c r="E27" s="1892"/>
      <c r="F27" s="1892"/>
      <c r="G27" s="1892"/>
      <c r="H27" s="1928"/>
      <c r="I27" s="1909"/>
      <c r="J27" s="266"/>
      <c r="K27" s="1907"/>
      <c r="L27" s="1890"/>
      <c r="M27" s="1890"/>
      <c r="N27" s="1891"/>
      <c r="O27" s="1892"/>
      <c r="P27" s="1892"/>
      <c r="Q27" s="1892"/>
      <c r="R27" s="1928"/>
      <c r="S27" s="1909"/>
    </row>
    <row r="28" spans="1:19" ht="20.100000000000001" customHeight="1" thickBot="1">
      <c r="A28" s="1931"/>
      <c r="B28" s="1932"/>
      <c r="C28" s="1932"/>
      <c r="D28" s="1933"/>
      <c r="E28" s="1927"/>
      <c r="F28" s="1927"/>
      <c r="G28" s="1927"/>
      <c r="H28" s="1929"/>
      <c r="I28" s="1930"/>
      <c r="J28" s="266"/>
      <c r="K28" s="1931"/>
      <c r="L28" s="1932"/>
      <c r="M28" s="1932"/>
      <c r="N28" s="1933"/>
      <c r="O28" s="1927"/>
      <c r="P28" s="1927"/>
      <c r="Q28" s="1927"/>
      <c r="R28" s="1929"/>
      <c r="S28" s="1930"/>
    </row>
    <row r="29" spans="1:19" ht="20.100000000000001" customHeight="1">
      <c r="A29" s="256"/>
      <c r="F29" s="1919" t="s">
        <v>309</v>
      </c>
      <c r="G29" s="1920"/>
      <c r="H29" s="1923">
        <f>SUM(G15:G28)</f>
        <v>0</v>
      </c>
      <c r="I29" s="1924"/>
      <c r="J29" s="266"/>
      <c r="P29" s="1919" t="s">
        <v>309</v>
      </c>
      <c r="Q29" s="1920"/>
      <c r="R29" s="1923">
        <f>SUM(Q15:Q28)</f>
        <v>0</v>
      </c>
      <c r="S29" s="1924"/>
    </row>
    <row r="30" spans="1:19" ht="20.100000000000001" customHeight="1" thickBot="1">
      <c r="F30" s="1921"/>
      <c r="G30" s="1922"/>
      <c r="H30" s="1925"/>
      <c r="I30" s="1926"/>
      <c r="J30" s="266"/>
      <c r="P30" s="1921"/>
      <c r="Q30" s="1922"/>
      <c r="R30" s="1925"/>
      <c r="S30" s="1926"/>
    </row>
    <row r="31" spans="1:19" ht="20.100000000000001" customHeight="1" thickBot="1">
      <c r="B31" s="264"/>
      <c r="D31" s="264"/>
      <c r="E31" s="264"/>
      <c r="J31" s="266"/>
    </row>
    <row r="32" spans="1:19" ht="20.100000000000001" customHeight="1">
      <c r="A32" s="255"/>
      <c r="B32" s="256"/>
      <c r="C32" s="256"/>
      <c r="D32" s="256"/>
      <c r="E32" s="256"/>
      <c r="F32" s="256"/>
      <c r="G32" s="256"/>
      <c r="H32" s="256"/>
      <c r="I32" s="257"/>
      <c r="J32" s="266"/>
      <c r="K32" s="255"/>
      <c r="L32" s="256"/>
      <c r="M32" s="256"/>
      <c r="N32" s="256"/>
      <c r="O32" s="256"/>
      <c r="P32" s="256"/>
      <c r="Q32" s="256"/>
      <c r="R32" s="256"/>
      <c r="S32" s="257"/>
    </row>
    <row r="33" spans="1:19" ht="20.100000000000001" customHeight="1">
      <c r="A33" s="25" t="s">
        <v>569</v>
      </c>
      <c r="B33" s="323"/>
      <c r="C33" s="219">
        <f>お申込・受付票!B1</f>
        <v>44905</v>
      </c>
      <c r="D33" s="324" t="s">
        <v>573</v>
      </c>
      <c r="E33" s="219">
        <f>IF(お申込・受付票!E2="","日帰り",お申込・受付票!F1)</f>
        <v>44905</v>
      </c>
      <c r="F33"/>
      <c r="G33"/>
      <c r="H33"/>
      <c r="I33" s="261"/>
      <c r="J33" s="266"/>
      <c r="K33" s="258"/>
      <c r="L33" s="50"/>
      <c r="M33" s="259"/>
      <c r="N33" s="260"/>
      <c r="O33" s="259"/>
      <c r="S33" s="261"/>
    </row>
    <row r="34" spans="1:19" ht="20.100000000000001" customHeight="1">
      <c r="A34" s="25" t="s">
        <v>571</v>
      </c>
      <c r="B34" s="323"/>
      <c r="C34" s="64">
        <f>運行指示書!K8</f>
        <v>0</v>
      </c>
      <c r="D34" s="325" t="str">
        <f>IF(運行指示書!J122=0,"",運行指示書!J122)</f>
        <v/>
      </c>
      <c r="E34" s="141" t="str">
        <f>IF(運行指示書!J237=0,"",運行指示書!J237)</f>
        <v/>
      </c>
      <c r="F34"/>
      <c r="G34"/>
      <c r="H34"/>
      <c r="I34" s="261"/>
      <c r="J34" s="266"/>
      <c r="K34" s="258"/>
      <c r="L34" s="50"/>
      <c r="M34" s="262"/>
      <c r="N34" s="50"/>
      <c r="S34" s="261"/>
    </row>
    <row r="35" spans="1:19" ht="20.100000000000001" customHeight="1">
      <c r="A35" s="25" t="s">
        <v>570</v>
      </c>
      <c r="B35" s="323"/>
      <c r="C35" s="64" t="e">
        <f>運行指示書!#REF!</f>
        <v>#REF!</v>
      </c>
      <c r="D35" s="141" t="str">
        <f>IF(運行指示書!AM166=0,"",運行指示書!AM166)</f>
        <v/>
      </c>
      <c r="E35" s="141" t="str">
        <f>IF(運行指示書!BK110=0,"",運行指示書!BK110)</f>
        <v/>
      </c>
      <c r="F35"/>
      <c r="G35"/>
      <c r="H35"/>
      <c r="I35" s="261"/>
      <c r="J35" s="266"/>
      <c r="K35" s="258"/>
      <c r="L35" s="50"/>
      <c r="M35" s="262"/>
      <c r="S35" s="261"/>
    </row>
    <row r="36" spans="1:19" ht="20.100000000000001" customHeight="1">
      <c r="A36" s="25" t="s">
        <v>572</v>
      </c>
      <c r="B36" s="323"/>
      <c r="C36"/>
      <c r="D36" s="141" t="s">
        <v>574</v>
      </c>
      <c r="E36"/>
      <c r="F36"/>
      <c r="G36"/>
      <c r="H36"/>
      <c r="I36" s="261"/>
      <c r="J36" s="266"/>
      <c r="K36" s="258"/>
      <c r="L36" s="50"/>
      <c r="S36" s="261"/>
    </row>
    <row r="37" spans="1:19" ht="20.100000000000001" customHeight="1" thickBot="1">
      <c r="A37" s="263"/>
      <c r="B37" s="264"/>
      <c r="C37" s="264"/>
      <c r="D37" s="264"/>
      <c r="E37" s="264"/>
      <c r="F37" s="264"/>
      <c r="G37" s="264"/>
      <c r="H37" s="264"/>
      <c r="I37" s="265"/>
      <c r="J37" s="266"/>
      <c r="K37" s="263"/>
      <c r="L37" s="264"/>
      <c r="M37" s="264"/>
      <c r="N37" s="264"/>
      <c r="O37" s="264"/>
      <c r="P37" s="264"/>
      <c r="Q37" s="264"/>
      <c r="R37" s="264"/>
      <c r="S37" s="265"/>
    </row>
    <row r="38" spans="1:19">
      <c r="J38" s="266"/>
    </row>
    <row r="39" spans="1:19">
      <c r="J39" s="266"/>
    </row>
  </sheetData>
  <mergeCells count="102">
    <mergeCell ref="F29:G30"/>
    <mergeCell ref="H29:I30"/>
    <mergeCell ref="P29:Q30"/>
    <mergeCell ref="R29:S30"/>
    <mergeCell ref="O27:O28"/>
    <mergeCell ref="P27:P28"/>
    <mergeCell ref="Q27:Q28"/>
    <mergeCell ref="R27:S28"/>
    <mergeCell ref="A28:D28"/>
    <mergeCell ref="K28:N28"/>
    <mergeCell ref="A27:D27"/>
    <mergeCell ref="E27:E28"/>
    <mergeCell ref="F27:F28"/>
    <mergeCell ref="G27:G28"/>
    <mergeCell ref="H27:I28"/>
    <mergeCell ref="K27:N27"/>
    <mergeCell ref="O25:O26"/>
    <mergeCell ref="P25:P26"/>
    <mergeCell ref="Q25:Q26"/>
    <mergeCell ref="R25:S26"/>
    <mergeCell ref="A26:D26"/>
    <mergeCell ref="K26:N26"/>
    <mergeCell ref="A25:D25"/>
    <mergeCell ref="E25:E26"/>
    <mergeCell ref="F25:F26"/>
    <mergeCell ref="G25:G26"/>
    <mergeCell ref="H25:I26"/>
    <mergeCell ref="K25:N25"/>
    <mergeCell ref="O23:O24"/>
    <mergeCell ref="P23:P24"/>
    <mergeCell ref="Q23:Q24"/>
    <mergeCell ref="R23:S24"/>
    <mergeCell ref="A24:D24"/>
    <mergeCell ref="K24:N24"/>
    <mergeCell ref="A23:D23"/>
    <mergeCell ref="E23:E24"/>
    <mergeCell ref="F23:F24"/>
    <mergeCell ref="G23:G24"/>
    <mergeCell ref="H23:I24"/>
    <mergeCell ref="K23:N23"/>
    <mergeCell ref="O21:O22"/>
    <mergeCell ref="P21:P22"/>
    <mergeCell ref="Q21:Q22"/>
    <mergeCell ref="R21:S22"/>
    <mergeCell ref="A22:D22"/>
    <mergeCell ref="K22:N22"/>
    <mergeCell ref="A21:D21"/>
    <mergeCell ref="E21:E22"/>
    <mergeCell ref="F21:F22"/>
    <mergeCell ref="G21:G22"/>
    <mergeCell ref="H21:I22"/>
    <mergeCell ref="K21:N21"/>
    <mergeCell ref="K19:N19"/>
    <mergeCell ref="O19:O20"/>
    <mergeCell ref="P19:P20"/>
    <mergeCell ref="Q19:Q20"/>
    <mergeCell ref="R19:S20"/>
    <mergeCell ref="A20:D20"/>
    <mergeCell ref="K20:N20"/>
    <mergeCell ref="P17:P18"/>
    <mergeCell ref="Q17:Q18"/>
    <mergeCell ref="R17:S18"/>
    <mergeCell ref="A18:D18"/>
    <mergeCell ref="K18:N18"/>
    <mergeCell ref="A19:D19"/>
    <mergeCell ref="E19:E20"/>
    <mergeCell ref="F19:F20"/>
    <mergeCell ref="G19:G20"/>
    <mergeCell ref="H19:I20"/>
    <mergeCell ref="R15:S16"/>
    <mergeCell ref="A16:D16"/>
    <mergeCell ref="K16:N16"/>
    <mergeCell ref="A17:D17"/>
    <mergeCell ref="E17:E18"/>
    <mergeCell ref="F17:F18"/>
    <mergeCell ref="G17:G18"/>
    <mergeCell ref="H17:I18"/>
    <mergeCell ref="K17:N17"/>
    <mergeCell ref="O17:O18"/>
    <mergeCell ref="A15:D15"/>
    <mergeCell ref="E15:E16"/>
    <mergeCell ref="F15:F16"/>
    <mergeCell ref="G15:G16"/>
    <mergeCell ref="H15:I16"/>
    <mergeCell ref="K15:N15"/>
    <mergeCell ref="O15:O16"/>
    <mergeCell ref="P15:P16"/>
    <mergeCell ref="Q15:Q16"/>
    <mergeCell ref="Q5:S5"/>
    <mergeCell ref="A7:E7"/>
    <mergeCell ref="K7:O7"/>
    <mergeCell ref="A8:E8"/>
    <mergeCell ref="K8:O8"/>
    <mergeCell ref="A14:D14"/>
    <mergeCell ref="H14:I14"/>
    <mergeCell ref="K14:N14"/>
    <mergeCell ref="C2:F3"/>
    <mergeCell ref="M2:P3"/>
    <mergeCell ref="A5:E6"/>
    <mergeCell ref="G5:I5"/>
    <mergeCell ref="K5:O6"/>
    <mergeCell ref="R14:S14"/>
  </mergeCells>
  <phoneticPr fontId="1"/>
  <pageMargins left="0.7" right="0.7" top="0.75" bottom="0.75" header="0.3" footer="0.3"/>
  <pageSetup paperSize="9" orientation="portrait" verticalDpi="0"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B2:H18"/>
  <sheetViews>
    <sheetView workbookViewId="0">
      <selection activeCell="B6" sqref="B6"/>
    </sheetView>
  </sheetViews>
  <sheetFormatPr defaultRowHeight="13.5"/>
  <cols>
    <col min="2" max="2" width="20.625" customWidth="1"/>
  </cols>
  <sheetData>
    <row r="2" spans="2:5">
      <c r="B2" t="s">
        <v>646</v>
      </c>
    </row>
    <row r="4" spans="2:5">
      <c r="B4" t="s">
        <v>640</v>
      </c>
    </row>
    <row r="6" spans="2:5">
      <c r="B6" t="s">
        <v>641</v>
      </c>
    </row>
    <row r="7" spans="2:5">
      <c r="B7" t="s">
        <v>642</v>
      </c>
    </row>
    <row r="8" spans="2:5">
      <c r="B8" t="s">
        <v>643</v>
      </c>
    </row>
    <row r="10" spans="2:5">
      <c r="B10" t="s">
        <v>644</v>
      </c>
    </row>
    <row r="11" spans="2:5">
      <c r="D11" t="s">
        <v>477</v>
      </c>
    </row>
    <row r="12" spans="2:5">
      <c r="B12" s="347">
        <f>お申込・受付票!B1</f>
        <v>44905</v>
      </c>
      <c r="C12">
        <v>1</v>
      </c>
      <c r="D12">
        <v>15000</v>
      </c>
      <c r="E12">
        <f>C12*D12</f>
        <v>15000</v>
      </c>
    </row>
    <row r="13" spans="2:5">
      <c r="B13" s="347" t="str">
        <f>IF(B12=お申込・受付票!F1,"",B12+1)</f>
        <v/>
      </c>
      <c r="C13">
        <v>1</v>
      </c>
      <c r="E13">
        <f t="shared" ref="E13:E14" si="0">C13*D13</f>
        <v>0</v>
      </c>
    </row>
    <row r="14" spans="2:5">
      <c r="B14" s="347" t="str">
        <f>IF(B12=お申込・受付票!F1,"",B13+1)</f>
        <v/>
      </c>
      <c r="E14">
        <f t="shared" si="0"/>
        <v>0</v>
      </c>
    </row>
    <row r="18" spans="5:8">
      <c r="E18" t="s">
        <v>645</v>
      </c>
      <c r="F18" s="627">
        <f>運行指示書!AL18</f>
        <v>0</v>
      </c>
      <c r="G18" s="627"/>
      <c r="H18" s="627"/>
    </row>
  </sheetData>
  <mergeCells count="1">
    <mergeCell ref="F18:H18"/>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ACD01-34FC-4198-B81C-382C354175E7}">
  <dimension ref="A1:Q27"/>
  <sheetViews>
    <sheetView workbookViewId="0">
      <selection activeCell="H33" sqref="H33"/>
    </sheetView>
  </sheetViews>
  <sheetFormatPr defaultRowHeight="13.5"/>
  <sheetData>
    <row r="1" spans="1:17">
      <c r="E1">
        <f>ヒアリングシート!C39</f>
        <v>330</v>
      </c>
      <c r="F1">
        <f>ROUNDUP(E1,-1)-A4</f>
        <v>330</v>
      </c>
    </row>
    <row r="2" spans="1:17">
      <c r="C2" t="s">
        <v>273</v>
      </c>
      <c r="D2" t="s">
        <v>274</v>
      </c>
      <c r="E2" t="s">
        <v>273</v>
      </c>
      <c r="F2" t="s">
        <v>274</v>
      </c>
      <c r="H2" s="609" t="s">
        <v>309</v>
      </c>
      <c r="I2" s="609"/>
      <c r="J2" s="609"/>
      <c r="K2" s="609"/>
      <c r="L2" s="609" t="s">
        <v>349</v>
      </c>
      <c r="M2" s="609">
        <v>1.1000000000000001</v>
      </c>
      <c r="N2" s="609"/>
    </row>
    <row r="3" spans="1:17">
      <c r="A3" t="s">
        <v>962</v>
      </c>
      <c r="B3" t="s">
        <v>961</v>
      </c>
      <c r="C3">
        <v>170</v>
      </c>
      <c r="D3">
        <v>120</v>
      </c>
      <c r="E3" s="109">
        <f>C3*$F$1</f>
        <v>56100</v>
      </c>
      <c r="F3" s="109">
        <f>D3*$F$1</f>
        <v>39600</v>
      </c>
      <c r="H3" s="609" t="s">
        <v>961</v>
      </c>
      <c r="I3" s="609" t="s">
        <v>273</v>
      </c>
      <c r="J3" s="609" t="s">
        <v>274</v>
      </c>
      <c r="K3" s="609"/>
      <c r="L3" s="609" t="s">
        <v>333</v>
      </c>
      <c r="M3" s="609" t="s">
        <v>273</v>
      </c>
      <c r="N3" s="609" t="s">
        <v>274</v>
      </c>
    </row>
    <row r="4" spans="1:17">
      <c r="B4" t="s">
        <v>963</v>
      </c>
      <c r="C4">
        <v>150</v>
      </c>
      <c r="D4">
        <v>100</v>
      </c>
      <c r="E4" s="109">
        <f t="shared" ref="E4:F5" si="0">C4*$F$1</f>
        <v>49500</v>
      </c>
      <c r="F4" s="109">
        <f t="shared" si="0"/>
        <v>33000</v>
      </c>
      <c r="H4" s="609"/>
      <c r="I4" s="610">
        <f>E7+E3</f>
        <v>73420</v>
      </c>
      <c r="J4" s="610">
        <f>F7+F3</f>
        <v>51580</v>
      </c>
      <c r="K4" s="609"/>
      <c r="L4" s="609"/>
      <c r="M4" s="611">
        <f>I4*M2</f>
        <v>80762</v>
      </c>
      <c r="N4" s="611">
        <f>J4*M2</f>
        <v>56738.000000000007</v>
      </c>
      <c r="P4" s="109"/>
      <c r="Q4" s="109"/>
    </row>
    <row r="5" spans="1:17">
      <c r="B5" t="s">
        <v>964</v>
      </c>
      <c r="C5">
        <v>120</v>
      </c>
      <c r="D5">
        <v>90</v>
      </c>
      <c r="E5" s="109">
        <f t="shared" si="0"/>
        <v>39600</v>
      </c>
      <c r="F5" s="109">
        <f t="shared" si="0"/>
        <v>29700</v>
      </c>
      <c r="H5" s="609" t="s">
        <v>963</v>
      </c>
      <c r="I5" s="609" t="s">
        <v>273</v>
      </c>
      <c r="J5" s="609" t="s">
        <v>274</v>
      </c>
      <c r="K5" s="609"/>
      <c r="L5" s="609" t="s">
        <v>963</v>
      </c>
      <c r="M5" s="611" t="s">
        <v>273</v>
      </c>
      <c r="N5" s="611" t="s">
        <v>274</v>
      </c>
    </row>
    <row r="6" spans="1:17">
      <c r="E6" s="142">
        <f>(ヒアリングシート!C95-(ヒアリングシート!C20-ヒアリングシート!C22))+A8</f>
        <v>8.3333333333333329E-2</v>
      </c>
      <c r="F6" s="141">
        <f>ROUND(E6*24,0)/24</f>
        <v>8.3333333333333329E-2</v>
      </c>
      <c r="G6">
        <f>F6*24</f>
        <v>2</v>
      </c>
      <c r="H6" s="609"/>
      <c r="I6" s="610">
        <f>E8+E4</f>
        <v>64120</v>
      </c>
      <c r="J6" s="610">
        <f>F8+F4</f>
        <v>43120</v>
      </c>
      <c r="K6" s="609"/>
      <c r="L6" s="609"/>
      <c r="M6" s="611">
        <f>I6*M2</f>
        <v>70532</v>
      </c>
      <c r="N6" s="611">
        <f>J6*M2</f>
        <v>47432.000000000007</v>
      </c>
    </row>
    <row r="7" spans="1:17">
      <c r="A7" t="s">
        <v>308</v>
      </c>
      <c r="B7" t="s">
        <v>961</v>
      </c>
      <c r="C7" s="109">
        <v>8660</v>
      </c>
      <c r="D7" s="109">
        <v>5990</v>
      </c>
      <c r="E7" s="109">
        <f>C7*$G$6</f>
        <v>17320</v>
      </c>
      <c r="F7" s="109">
        <f>D7*$G$6</f>
        <v>11980</v>
      </c>
      <c r="H7" s="609" t="s">
        <v>964</v>
      </c>
      <c r="I7" s="609" t="s">
        <v>273</v>
      </c>
      <c r="J7" s="609" t="s">
        <v>274</v>
      </c>
      <c r="K7" s="609"/>
      <c r="L7" s="609" t="s">
        <v>964</v>
      </c>
      <c r="M7" s="611" t="s">
        <v>273</v>
      </c>
      <c r="N7" s="611" t="s">
        <v>274</v>
      </c>
    </row>
    <row r="8" spans="1:17">
      <c r="A8" s="64">
        <v>8.3333333333333329E-2</v>
      </c>
      <c r="B8" t="s">
        <v>963</v>
      </c>
      <c r="C8" s="109">
        <v>7310</v>
      </c>
      <c r="D8" s="109">
        <v>5060</v>
      </c>
      <c r="E8" s="109">
        <f t="shared" ref="E8:F9" si="1">C8*$G$6</f>
        <v>14620</v>
      </c>
      <c r="F8" s="109">
        <f t="shared" si="1"/>
        <v>10120</v>
      </c>
      <c r="H8" s="609"/>
      <c r="I8" s="610">
        <f>E9+E5</f>
        <v>52160</v>
      </c>
      <c r="J8" s="610">
        <f>F9+F5</f>
        <v>38380</v>
      </c>
      <c r="K8" s="609"/>
      <c r="L8" s="609"/>
      <c r="M8" s="611">
        <f>I8*M2</f>
        <v>57376.000000000007</v>
      </c>
      <c r="N8" s="611">
        <f>J8*M2</f>
        <v>42218</v>
      </c>
    </row>
    <row r="9" spans="1:17">
      <c r="B9" t="s">
        <v>964</v>
      </c>
      <c r="C9" s="109">
        <v>6280</v>
      </c>
      <c r="D9" s="109">
        <v>4340</v>
      </c>
      <c r="E9" s="109">
        <f t="shared" si="1"/>
        <v>12560</v>
      </c>
      <c r="F9" s="109">
        <f t="shared" si="1"/>
        <v>8680</v>
      </c>
    </row>
    <row r="12" spans="1:17">
      <c r="B12" t="s">
        <v>965</v>
      </c>
    </row>
    <row r="14" spans="1:17">
      <c r="B14" t="s">
        <v>566</v>
      </c>
      <c r="C14" t="s">
        <v>966</v>
      </c>
      <c r="D14" t="s">
        <v>967</v>
      </c>
      <c r="E14" t="s">
        <v>968</v>
      </c>
      <c r="F14" t="s">
        <v>969</v>
      </c>
      <c r="G14" t="s">
        <v>970</v>
      </c>
    </row>
    <row r="15" spans="1:17">
      <c r="B15" s="612">
        <v>0.375</v>
      </c>
      <c r="C15" s="612">
        <v>0.625</v>
      </c>
      <c r="D15" s="64">
        <f>C15-B15</f>
        <v>0.25</v>
      </c>
      <c r="E15" s="64">
        <f>D15+A8</f>
        <v>0.33333333333333331</v>
      </c>
      <c r="F15" s="141">
        <f>ROUND(E15*24,0)/24</f>
        <v>0.33333333333333331</v>
      </c>
      <c r="G15">
        <f>F15*24</f>
        <v>8</v>
      </c>
    </row>
    <row r="17" spans="1:14">
      <c r="B17" t="s">
        <v>971</v>
      </c>
    </row>
    <row r="18" spans="1:14">
      <c r="B18" s="404">
        <v>330</v>
      </c>
      <c r="C18" t="s">
        <v>972</v>
      </c>
    </row>
    <row r="19" spans="1:14">
      <c r="E19">
        <f>B18</f>
        <v>330</v>
      </c>
      <c r="F19">
        <f>ROUNDUP(E19,-1)-A22</f>
        <v>330</v>
      </c>
    </row>
    <row r="20" spans="1:14">
      <c r="C20" t="s">
        <v>273</v>
      </c>
      <c r="D20" t="s">
        <v>274</v>
      </c>
      <c r="E20" t="s">
        <v>273</v>
      </c>
      <c r="F20" t="s">
        <v>274</v>
      </c>
    </row>
    <row r="21" spans="1:14">
      <c r="A21" t="s">
        <v>962</v>
      </c>
      <c r="B21" t="s">
        <v>961</v>
      </c>
      <c r="C21">
        <v>170</v>
      </c>
      <c r="D21">
        <v>120</v>
      </c>
      <c r="E21" s="109">
        <f>C21*$F$19</f>
        <v>56100</v>
      </c>
      <c r="F21" s="109">
        <f>D21*$F$19</f>
        <v>39600</v>
      </c>
      <c r="H21" s="609" t="s">
        <v>309</v>
      </c>
      <c r="I21" s="609"/>
      <c r="J21" s="609"/>
      <c r="K21" s="609"/>
      <c r="L21" s="609" t="s">
        <v>349</v>
      </c>
      <c r="M21" s="609">
        <v>1.1000000000000001</v>
      </c>
      <c r="N21" s="609"/>
    </row>
    <row r="22" spans="1:14">
      <c r="B22" t="s">
        <v>963</v>
      </c>
      <c r="C22">
        <v>150</v>
      </c>
      <c r="D22">
        <v>100</v>
      </c>
      <c r="E22" s="109">
        <f t="shared" ref="E22:F23" si="2">C22*$F$19</f>
        <v>49500</v>
      </c>
      <c r="F22" s="109">
        <f t="shared" si="2"/>
        <v>33000</v>
      </c>
      <c r="H22" s="609" t="s">
        <v>961</v>
      </c>
      <c r="I22" s="609" t="s">
        <v>273</v>
      </c>
      <c r="J22" s="609" t="s">
        <v>274</v>
      </c>
      <c r="K22" s="609"/>
      <c r="L22" s="609" t="s">
        <v>333</v>
      </c>
      <c r="M22" s="609" t="s">
        <v>273</v>
      </c>
      <c r="N22" s="609" t="s">
        <v>274</v>
      </c>
    </row>
    <row r="23" spans="1:14">
      <c r="B23" t="s">
        <v>964</v>
      </c>
      <c r="C23">
        <v>120</v>
      </c>
      <c r="D23">
        <v>90</v>
      </c>
      <c r="E23" s="109">
        <f t="shared" si="2"/>
        <v>39600</v>
      </c>
      <c r="F23" s="109">
        <f t="shared" si="2"/>
        <v>29700</v>
      </c>
      <c r="H23" s="609"/>
      <c r="I23" s="610">
        <f>E21+E25</f>
        <v>125380</v>
      </c>
      <c r="J23" s="610">
        <f>F21+F25</f>
        <v>87520</v>
      </c>
      <c r="K23" s="609"/>
      <c r="L23" s="609"/>
      <c r="M23" s="611">
        <f>I23*M21</f>
        <v>137918</v>
      </c>
      <c r="N23" s="611">
        <f>J23*M21</f>
        <v>96272.000000000015</v>
      </c>
    </row>
    <row r="24" spans="1:14">
      <c r="H24" s="609" t="s">
        <v>963</v>
      </c>
      <c r="I24" s="609" t="s">
        <v>273</v>
      </c>
      <c r="J24" s="609" t="s">
        <v>274</v>
      </c>
      <c r="K24" s="609"/>
      <c r="L24" s="609" t="s">
        <v>963</v>
      </c>
      <c r="M24" s="611" t="s">
        <v>273</v>
      </c>
      <c r="N24" s="611" t="s">
        <v>274</v>
      </c>
    </row>
    <row r="25" spans="1:14">
      <c r="A25" t="s">
        <v>308</v>
      </c>
      <c r="B25" t="s">
        <v>961</v>
      </c>
      <c r="C25" s="109">
        <v>8660</v>
      </c>
      <c r="D25" s="109">
        <v>5990</v>
      </c>
      <c r="E25" s="109">
        <f>C25*$G$15</f>
        <v>69280</v>
      </c>
      <c r="F25" s="109">
        <f>D25*$G$15</f>
        <v>47920</v>
      </c>
      <c r="H25" s="609"/>
      <c r="I25" s="610">
        <f>E22+E26</f>
        <v>107980</v>
      </c>
      <c r="J25" s="610">
        <f>F22+F26</f>
        <v>73480</v>
      </c>
      <c r="K25" s="609"/>
      <c r="L25" s="609"/>
      <c r="M25" s="611">
        <f>I25*M21</f>
        <v>118778.00000000001</v>
      </c>
      <c r="N25" s="611">
        <f>J25*M21</f>
        <v>80828</v>
      </c>
    </row>
    <row r="26" spans="1:14">
      <c r="A26" s="64">
        <v>8.3333333333333329E-2</v>
      </c>
      <c r="B26" t="s">
        <v>963</v>
      </c>
      <c r="C26" s="109">
        <v>7310</v>
      </c>
      <c r="D26" s="109">
        <v>5060</v>
      </c>
      <c r="E26" s="109">
        <f t="shared" ref="E26:F27" si="3">C26*$G$15</f>
        <v>58480</v>
      </c>
      <c r="F26" s="109">
        <f t="shared" si="3"/>
        <v>40480</v>
      </c>
      <c r="H26" s="609" t="s">
        <v>964</v>
      </c>
      <c r="I26" s="609" t="s">
        <v>273</v>
      </c>
      <c r="J26" s="609" t="s">
        <v>274</v>
      </c>
      <c r="K26" s="609"/>
      <c r="L26" s="609" t="s">
        <v>964</v>
      </c>
      <c r="M26" s="611" t="s">
        <v>273</v>
      </c>
      <c r="N26" s="611" t="s">
        <v>274</v>
      </c>
    </row>
    <row r="27" spans="1:14">
      <c r="B27" t="s">
        <v>964</v>
      </c>
      <c r="C27" s="109">
        <v>6280</v>
      </c>
      <c r="D27" s="109">
        <v>4340</v>
      </c>
      <c r="E27" s="109">
        <f t="shared" si="3"/>
        <v>50240</v>
      </c>
      <c r="F27" s="109">
        <f t="shared" si="3"/>
        <v>34720</v>
      </c>
      <c r="H27" s="609"/>
      <c r="I27" s="610">
        <f>E27+E23</f>
        <v>89840</v>
      </c>
      <c r="J27" s="610">
        <f>F27+F23</f>
        <v>64420</v>
      </c>
      <c r="K27" s="609"/>
      <c r="L27" s="609"/>
      <c r="M27" s="611">
        <f>I27*M21</f>
        <v>98824.000000000015</v>
      </c>
      <c r="N27" s="611">
        <f>J27*M21</f>
        <v>70862</v>
      </c>
    </row>
  </sheetData>
  <sheetProtection algorithmName="SHA-512" hashValue="TCInOmtlX0MWj6t7zVAvBfnhc2G9071K74n7IY3iUCMbtNNBSU7ck6zgGEkm4XIZe+OIFV0P8X0PujPxS3v1oA==" saltValue="nbRnXdZU7Mpj+Fnw2PHMAg==" spinCount="100000" sheet="1" objects="1" scenarios="1"/>
  <phoneticPr fontId="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Y60"/>
  <sheetViews>
    <sheetView showZeros="0" topLeftCell="A16" zoomScale="110" zoomScaleNormal="110" workbookViewId="0">
      <selection activeCell="EU49" sqref="EU49"/>
    </sheetView>
  </sheetViews>
  <sheetFormatPr defaultColWidth="1.25" defaultRowHeight="12" customHeight="1"/>
  <cols>
    <col min="1" max="52" width="1.25" style="474"/>
    <col min="53" max="53" width="1.25" style="548"/>
    <col min="54" max="117" width="1.25" style="474"/>
    <col min="118" max="118" width="1.25" style="474" customWidth="1"/>
    <col min="119" max="16384" width="1.25" style="474"/>
  </cols>
  <sheetData>
    <row r="1" spans="1:131" ht="12" customHeight="1">
      <c r="A1" s="472"/>
      <c r="B1" s="691">
        <f>ヒアリングシート!C10</f>
        <v>0</v>
      </c>
      <c r="C1" s="691"/>
      <c r="D1" s="691"/>
      <c r="E1" s="691"/>
      <c r="F1" s="691"/>
      <c r="G1" s="691"/>
      <c r="H1" s="691"/>
      <c r="I1" s="691"/>
      <c r="J1" s="692">
        <f>ヒアリングシート!C11</f>
        <v>0</v>
      </c>
      <c r="K1" s="692"/>
      <c r="L1" s="692"/>
      <c r="M1" s="692"/>
      <c r="N1" s="692"/>
      <c r="O1" s="692"/>
      <c r="P1" s="692"/>
      <c r="Q1" s="692"/>
      <c r="R1" s="692"/>
      <c r="S1" s="692"/>
      <c r="T1" s="692"/>
      <c r="U1" s="692"/>
      <c r="V1" s="692"/>
      <c r="W1" s="692"/>
      <c r="X1" s="692"/>
      <c r="Y1" s="692"/>
      <c r="Z1" s="692"/>
      <c r="AA1" s="692"/>
      <c r="AB1" s="692"/>
      <c r="AC1" s="692"/>
      <c r="AD1" s="692"/>
      <c r="AE1" s="692"/>
      <c r="AF1" s="692"/>
      <c r="AG1" s="692"/>
      <c r="AH1" s="692"/>
      <c r="AI1" s="692"/>
      <c r="AJ1" s="692"/>
      <c r="AK1" s="692"/>
      <c r="AL1" s="692"/>
      <c r="AM1" s="692"/>
      <c r="AN1" s="692"/>
      <c r="AO1" s="692"/>
      <c r="AP1" s="692"/>
      <c r="AQ1" s="692"/>
      <c r="AR1" s="692"/>
      <c r="AS1" s="472"/>
      <c r="AT1" s="472"/>
      <c r="AU1" s="472"/>
      <c r="AV1" s="472"/>
      <c r="AW1" s="472"/>
      <c r="AX1" s="472"/>
      <c r="AY1" s="472"/>
      <c r="AZ1" s="472"/>
      <c r="BA1" s="473"/>
      <c r="BB1" s="472"/>
      <c r="BC1" s="472"/>
      <c r="BD1" s="472"/>
      <c r="BE1" s="472"/>
      <c r="BF1" s="472"/>
      <c r="BG1" s="472"/>
      <c r="BH1" s="472"/>
      <c r="BI1" s="472"/>
      <c r="BJ1" s="472"/>
      <c r="BK1" s="472"/>
      <c r="BL1" s="472"/>
      <c r="BM1" s="472"/>
      <c r="BN1" s="472"/>
      <c r="BO1" s="472"/>
      <c r="BP1" s="472"/>
      <c r="BQ1" s="472"/>
      <c r="BR1" s="472"/>
      <c r="BS1" s="472"/>
      <c r="BT1" s="472"/>
      <c r="BU1" s="472"/>
      <c r="BV1" s="472"/>
      <c r="BW1" s="472"/>
      <c r="BX1" s="472"/>
      <c r="BY1" s="472"/>
      <c r="BZ1" s="472"/>
      <c r="CA1" s="472"/>
      <c r="CB1" s="472"/>
      <c r="CC1" s="472"/>
      <c r="CD1" s="472"/>
      <c r="CE1" s="472"/>
      <c r="CF1" s="706" t="s">
        <v>948</v>
      </c>
      <c r="CG1" s="706"/>
      <c r="CH1" s="706"/>
      <c r="CI1" s="706"/>
      <c r="CJ1" s="706"/>
      <c r="CK1" s="706"/>
      <c r="CL1" s="706"/>
      <c r="CM1" s="706"/>
      <c r="CN1" s="706"/>
      <c r="CO1" s="706"/>
      <c r="CP1" s="706"/>
      <c r="CQ1" s="706"/>
      <c r="CR1" s="706"/>
      <c r="CS1" s="706"/>
      <c r="CT1" s="706"/>
      <c r="CU1" s="706"/>
      <c r="CV1" s="706"/>
      <c r="CW1" s="706"/>
      <c r="CX1" s="706"/>
      <c r="CY1" s="706"/>
      <c r="CZ1" s="706"/>
      <c r="DA1" s="706"/>
      <c r="DB1" s="473"/>
      <c r="DC1" s="473"/>
      <c r="DD1" s="472"/>
      <c r="DN1" s="475"/>
      <c r="DQ1" s="475"/>
    </row>
    <row r="2" spans="1:131" ht="11.25" customHeight="1">
      <c r="A2" s="476"/>
      <c r="B2" s="477"/>
      <c r="C2" s="477"/>
      <c r="D2" s="477"/>
      <c r="E2" s="477"/>
      <c r="F2" s="477"/>
      <c r="G2" s="478"/>
      <c r="H2" s="477"/>
      <c r="I2" s="478"/>
      <c r="J2" s="692"/>
      <c r="K2" s="692"/>
      <c r="L2" s="692"/>
      <c r="M2" s="692"/>
      <c r="N2" s="692"/>
      <c r="O2" s="692"/>
      <c r="P2" s="692"/>
      <c r="Q2" s="692"/>
      <c r="R2" s="692"/>
      <c r="S2" s="692"/>
      <c r="T2" s="692"/>
      <c r="U2" s="692"/>
      <c r="V2" s="692"/>
      <c r="W2" s="692"/>
      <c r="X2" s="692"/>
      <c r="Y2" s="692"/>
      <c r="Z2" s="692"/>
      <c r="AA2" s="692"/>
      <c r="AB2" s="692"/>
      <c r="AC2" s="692"/>
      <c r="AD2" s="692"/>
      <c r="AE2" s="692"/>
      <c r="AF2" s="692"/>
      <c r="AG2" s="692"/>
      <c r="AH2" s="692"/>
      <c r="AI2" s="692"/>
      <c r="AJ2" s="692"/>
      <c r="AK2" s="692"/>
      <c r="AL2" s="692"/>
      <c r="AM2" s="692"/>
      <c r="AN2" s="692"/>
      <c r="AO2" s="692"/>
      <c r="AP2" s="692"/>
      <c r="AQ2" s="692"/>
      <c r="AR2" s="692"/>
      <c r="AS2" s="472"/>
      <c r="AT2" s="698" t="s">
        <v>887</v>
      </c>
      <c r="AU2" s="698"/>
      <c r="AV2" s="698"/>
      <c r="AW2" s="698"/>
      <c r="AX2" s="698"/>
      <c r="AY2" s="698"/>
      <c r="AZ2" s="698"/>
      <c r="BA2" s="698"/>
      <c r="BB2" s="698"/>
      <c r="BC2" s="698"/>
      <c r="BD2" s="698"/>
      <c r="BE2" s="698"/>
      <c r="BF2" s="698"/>
      <c r="BG2" s="698"/>
      <c r="BH2" s="698"/>
      <c r="BI2" s="698"/>
      <c r="BJ2" s="698"/>
      <c r="BK2" s="698"/>
      <c r="BL2" s="698"/>
      <c r="BM2" s="698"/>
      <c r="BN2" s="698"/>
      <c r="BO2" s="698"/>
      <c r="BP2" s="698"/>
      <c r="BQ2" s="698"/>
      <c r="BR2" s="698"/>
      <c r="BS2" s="698"/>
      <c r="BT2" s="698"/>
      <c r="BU2" s="698"/>
      <c r="BV2" s="698"/>
      <c r="BW2" s="698"/>
      <c r="BX2" s="698"/>
      <c r="BY2" s="698"/>
      <c r="BZ2" s="698"/>
      <c r="CA2" s="698"/>
      <c r="CB2" s="698"/>
      <c r="CC2" s="698"/>
      <c r="CD2" s="698"/>
      <c r="CE2" s="698"/>
      <c r="CF2" s="707" t="s">
        <v>949</v>
      </c>
      <c r="CG2" s="707"/>
      <c r="CH2" s="707"/>
      <c r="CI2" s="707"/>
      <c r="CJ2" s="707"/>
      <c r="CK2" s="707"/>
      <c r="CL2" s="707"/>
      <c r="CM2" s="707"/>
      <c r="CN2" s="707"/>
      <c r="CO2" s="707"/>
      <c r="CP2" s="707"/>
      <c r="CQ2" s="707"/>
      <c r="CR2" s="707"/>
      <c r="CS2" s="707"/>
      <c r="CT2" s="707"/>
      <c r="CU2" s="707"/>
      <c r="CV2" s="707"/>
      <c r="CW2" s="707"/>
      <c r="CX2" s="707"/>
      <c r="CY2" s="707"/>
      <c r="CZ2" s="707"/>
      <c r="DA2" s="707"/>
      <c r="DB2" s="614"/>
      <c r="DC2" s="614"/>
      <c r="DD2" s="703" t="str">
        <f>ヒアリングシート!C13</f>
        <v>100-</v>
      </c>
      <c r="DE2" s="703"/>
      <c r="DF2" s="703"/>
      <c r="DG2" s="703"/>
      <c r="DH2" s="703"/>
      <c r="DI2" s="703"/>
      <c r="DJ2" s="703"/>
      <c r="DK2" s="703"/>
      <c r="DL2" s="475"/>
      <c r="DM2" s="702" t="str">
        <f>ヒアリングシート!C38</f>
        <v>A</v>
      </c>
      <c r="DN2" s="702"/>
      <c r="DO2" s="702"/>
      <c r="DP2" s="702">
        <f>ヒアリングシート!C41</f>
        <v>1</v>
      </c>
      <c r="DQ2" s="702"/>
      <c r="DR2" s="479"/>
      <c r="DS2" s="480"/>
      <c r="DT2" s="480"/>
      <c r="DU2" s="480"/>
      <c r="DV2" s="480"/>
      <c r="DW2" s="480"/>
      <c r="DX2" s="480"/>
      <c r="DY2" s="480"/>
      <c r="DZ2" s="481"/>
      <c r="EA2" s="480"/>
    </row>
    <row r="3" spans="1:131" ht="10.5" customHeight="1">
      <c r="A3" s="472"/>
      <c r="B3" s="695" t="s">
        <v>906</v>
      </c>
      <c r="C3" s="695"/>
      <c r="D3" s="695"/>
      <c r="E3" s="695"/>
      <c r="F3" s="696">
        <f>ヒアリングシート!C8</f>
        <v>0</v>
      </c>
      <c r="G3" s="696"/>
      <c r="H3" s="696"/>
      <c r="I3" s="696"/>
      <c r="J3" s="696"/>
      <c r="K3" s="696"/>
      <c r="L3" s="696"/>
      <c r="M3" s="696"/>
      <c r="N3" s="696"/>
      <c r="O3" s="696"/>
      <c r="P3" s="696"/>
      <c r="Q3" s="696"/>
      <c r="R3" s="696"/>
      <c r="S3" s="696"/>
      <c r="T3" s="696"/>
      <c r="U3" s="696"/>
      <c r="V3" s="696"/>
      <c r="W3" s="696"/>
      <c r="X3" s="701" t="s">
        <v>908</v>
      </c>
      <c r="Y3" s="701"/>
      <c r="Z3" s="701"/>
      <c r="AA3" s="701"/>
      <c r="AB3" s="701"/>
      <c r="AC3" s="695">
        <f>ヒアリングシート!C7</f>
        <v>0</v>
      </c>
      <c r="AD3" s="695"/>
      <c r="AE3" s="695"/>
      <c r="AF3" s="695"/>
      <c r="AG3" s="695"/>
      <c r="AH3" s="695"/>
      <c r="AI3" s="695"/>
      <c r="AJ3" s="695"/>
      <c r="AK3" s="695"/>
      <c r="AL3" s="695"/>
      <c r="AM3" s="695"/>
      <c r="AN3" s="695"/>
      <c r="AO3" s="695"/>
      <c r="AP3" s="695"/>
      <c r="AQ3" s="695"/>
      <c r="AR3" s="673" t="s">
        <v>902</v>
      </c>
      <c r="AS3" s="673"/>
      <c r="AT3" s="698"/>
      <c r="AU3" s="698"/>
      <c r="AV3" s="698"/>
      <c r="AW3" s="698"/>
      <c r="AX3" s="698"/>
      <c r="AY3" s="698"/>
      <c r="AZ3" s="698"/>
      <c r="BA3" s="698"/>
      <c r="BB3" s="698"/>
      <c r="BC3" s="698"/>
      <c r="BD3" s="698"/>
      <c r="BE3" s="698"/>
      <c r="BF3" s="698"/>
      <c r="BG3" s="698"/>
      <c r="BH3" s="698"/>
      <c r="BI3" s="698"/>
      <c r="BJ3" s="698"/>
      <c r="BK3" s="698"/>
      <c r="BL3" s="698"/>
      <c r="BM3" s="698"/>
      <c r="BN3" s="698"/>
      <c r="BO3" s="698"/>
      <c r="BP3" s="698"/>
      <c r="BQ3" s="698"/>
      <c r="BR3" s="698"/>
      <c r="BS3" s="698"/>
      <c r="BT3" s="698"/>
      <c r="BU3" s="698"/>
      <c r="BV3" s="698"/>
      <c r="BW3" s="698"/>
      <c r="BX3" s="698"/>
      <c r="BY3" s="698"/>
      <c r="BZ3" s="698"/>
      <c r="CA3" s="698"/>
      <c r="CB3" s="698"/>
      <c r="CC3" s="698"/>
      <c r="CD3" s="698"/>
      <c r="CE3" s="698"/>
      <c r="CF3" s="707"/>
      <c r="CG3" s="707"/>
      <c r="CH3" s="707"/>
      <c r="CI3" s="707"/>
      <c r="CJ3" s="707"/>
      <c r="CK3" s="707"/>
      <c r="CL3" s="707"/>
      <c r="CM3" s="707"/>
      <c r="CN3" s="707"/>
      <c r="CO3" s="707"/>
      <c r="CP3" s="707"/>
      <c r="CQ3" s="707"/>
      <c r="CR3" s="707"/>
      <c r="CS3" s="707"/>
      <c r="CT3" s="707"/>
      <c r="CU3" s="707"/>
      <c r="CV3" s="707"/>
      <c r="CW3" s="707"/>
      <c r="CX3" s="707"/>
      <c r="CY3" s="707"/>
      <c r="CZ3" s="707"/>
      <c r="DA3" s="707"/>
      <c r="DB3" s="614"/>
      <c r="DC3" s="614"/>
      <c r="DF3" s="482"/>
      <c r="DG3" s="482"/>
      <c r="DH3" s="482"/>
      <c r="DI3" s="704">
        <f ca="1">TODAY()</f>
        <v>44818</v>
      </c>
      <c r="DJ3" s="704"/>
      <c r="DK3" s="704"/>
      <c r="DL3" s="704"/>
      <c r="DM3" s="704"/>
      <c r="DN3" s="704"/>
      <c r="DO3" s="704"/>
      <c r="DP3" s="704"/>
      <c r="DQ3" s="483"/>
    </row>
    <row r="4" spans="1:131" ht="10.5" customHeight="1">
      <c r="A4" s="472"/>
      <c r="B4" s="672" t="s">
        <v>907</v>
      </c>
      <c r="C4" s="672"/>
      <c r="D4" s="672"/>
      <c r="E4" s="672"/>
      <c r="F4" s="673">
        <f>ヒアリングシート!C9</f>
        <v>0</v>
      </c>
      <c r="G4" s="673"/>
      <c r="H4" s="673"/>
      <c r="I4" s="673"/>
      <c r="J4" s="673"/>
      <c r="K4" s="673"/>
      <c r="L4" s="673"/>
      <c r="M4" s="673"/>
      <c r="N4" s="673"/>
      <c r="O4" s="673"/>
      <c r="P4" s="673"/>
      <c r="Q4" s="673"/>
      <c r="R4" s="673"/>
      <c r="S4" s="673"/>
      <c r="T4" s="673"/>
      <c r="U4" s="697"/>
      <c r="V4" s="697"/>
      <c r="W4" s="697"/>
      <c r="X4" s="701"/>
      <c r="Y4" s="701"/>
      <c r="Z4" s="701"/>
      <c r="AA4" s="701"/>
      <c r="AB4" s="701"/>
      <c r="AC4" s="695"/>
      <c r="AD4" s="695"/>
      <c r="AE4" s="695"/>
      <c r="AF4" s="695"/>
      <c r="AG4" s="695"/>
      <c r="AH4" s="695"/>
      <c r="AI4" s="695"/>
      <c r="AJ4" s="695"/>
      <c r="AK4" s="695"/>
      <c r="AL4" s="695"/>
      <c r="AM4" s="695"/>
      <c r="AN4" s="695"/>
      <c r="AO4" s="695"/>
      <c r="AP4" s="695"/>
      <c r="AQ4" s="695"/>
      <c r="AR4" s="673"/>
      <c r="AS4" s="673"/>
      <c r="AT4" s="240"/>
      <c r="AU4" s="240"/>
      <c r="AV4" s="240"/>
      <c r="AW4" s="240"/>
      <c r="AX4" s="484"/>
      <c r="AY4" s="484"/>
      <c r="AZ4" s="484"/>
      <c r="BA4" s="484"/>
      <c r="BB4" s="484"/>
      <c r="BC4" s="484"/>
      <c r="BD4" s="484"/>
      <c r="BE4" s="484"/>
      <c r="BF4" s="484"/>
      <c r="BG4" s="484"/>
      <c r="BH4" s="484"/>
      <c r="BI4" s="484"/>
      <c r="BJ4" s="484"/>
      <c r="BK4" s="484"/>
      <c r="BL4" s="484"/>
      <c r="BM4" s="484"/>
      <c r="BN4" s="484"/>
      <c r="BO4" s="484"/>
      <c r="BP4" s="484"/>
      <c r="BQ4" s="484"/>
      <c r="BR4" s="484"/>
      <c r="BS4" s="484"/>
      <c r="BT4" s="484"/>
      <c r="BU4" s="484"/>
      <c r="BV4" s="484"/>
      <c r="BW4" s="484"/>
      <c r="BX4" s="484"/>
      <c r="BY4" s="484"/>
      <c r="BZ4" s="484"/>
      <c r="CA4" s="484"/>
      <c r="CB4" s="484"/>
      <c r="CC4" s="484"/>
      <c r="CD4" s="484"/>
      <c r="CE4" s="484"/>
      <c r="CF4" s="708" t="s">
        <v>950</v>
      </c>
      <c r="CG4" s="708"/>
      <c r="CH4" s="708"/>
      <c r="CI4" s="708"/>
      <c r="CJ4" s="708"/>
      <c r="CK4" s="708"/>
      <c r="CL4" s="708"/>
      <c r="CM4" s="708"/>
      <c r="CN4" s="708"/>
      <c r="CO4" s="708"/>
      <c r="CP4" s="708"/>
      <c r="CQ4" s="708"/>
      <c r="CR4" s="708"/>
      <c r="CS4" s="708"/>
      <c r="CT4" s="708"/>
      <c r="CU4" s="708"/>
      <c r="CV4" s="708"/>
      <c r="CW4" s="708"/>
      <c r="CX4" s="708"/>
      <c r="CY4" s="708"/>
      <c r="CZ4" s="708"/>
      <c r="DA4" s="708"/>
      <c r="DB4" s="615"/>
      <c r="DC4" s="615"/>
      <c r="DD4" s="482"/>
      <c r="DE4" s="482"/>
      <c r="DF4" s="482"/>
      <c r="DG4" s="482"/>
      <c r="DH4" s="482"/>
      <c r="DI4" s="482"/>
      <c r="DJ4" s="482"/>
      <c r="DK4" s="482"/>
      <c r="DL4" s="482"/>
      <c r="DM4" s="482"/>
      <c r="DN4" s="482"/>
      <c r="DO4" s="482"/>
      <c r="DP4" s="485"/>
      <c r="DQ4" s="472"/>
    </row>
    <row r="5" spans="1:131" ht="5.25" customHeight="1">
      <c r="A5" s="486"/>
      <c r="B5" s="486"/>
      <c r="C5" s="473"/>
      <c r="D5" s="473"/>
      <c r="E5" s="473"/>
      <c r="F5" s="473"/>
      <c r="G5" s="473"/>
      <c r="H5" s="473"/>
      <c r="I5" s="487"/>
      <c r="J5" s="487"/>
      <c r="K5" s="487"/>
      <c r="L5" s="487"/>
      <c r="M5" s="487"/>
      <c r="N5" s="487"/>
      <c r="O5" s="487"/>
      <c r="P5" s="487"/>
      <c r="Q5" s="487"/>
      <c r="R5" s="487"/>
      <c r="S5" s="487"/>
      <c r="T5" s="487"/>
      <c r="U5" s="487"/>
      <c r="V5" s="487"/>
      <c r="W5" s="487"/>
      <c r="X5" s="487"/>
      <c r="Y5" s="487"/>
      <c r="Z5" s="487"/>
      <c r="AA5" s="487"/>
      <c r="AB5" s="487"/>
      <c r="AC5" s="487"/>
      <c r="AD5" s="487"/>
      <c r="AE5" s="487"/>
      <c r="AF5" s="487"/>
      <c r="AG5" s="487"/>
      <c r="AH5" s="487"/>
      <c r="AI5" s="487"/>
      <c r="AJ5" s="487"/>
      <c r="AK5" s="487"/>
      <c r="AL5" s="487"/>
      <c r="AM5" s="487"/>
      <c r="AN5" s="487"/>
      <c r="AO5" s="487"/>
      <c r="AP5" s="487"/>
      <c r="AQ5" s="487"/>
      <c r="AR5" s="487"/>
      <c r="AS5" s="473"/>
      <c r="AT5" s="486"/>
      <c r="AU5" s="486"/>
      <c r="AV5" s="486"/>
      <c r="AW5" s="486"/>
      <c r="AX5" s="486"/>
      <c r="AY5" s="488"/>
      <c r="AZ5" s="488"/>
      <c r="BA5" s="488"/>
      <c r="BB5" s="488"/>
      <c r="BC5" s="488"/>
      <c r="BD5" s="488"/>
      <c r="BE5" s="488"/>
      <c r="BF5" s="488"/>
      <c r="BG5" s="488"/>
      <c r="BH5" s="488"/>
      <c r="BI5" s="488"/>
      <c r="BJ5" s="488"/>
      <c r="BK5" s="488"/>
      <c r="BL5" s="488"/>
      <c r="BM5" s="488"/>
      <c r="BN5" s="488"/>
      <c r="BO5" s="488"/>
      <c r="BP5" s="488"/>
      <c r="BQ5" s="488"/>
      <c r="BR5" s="488"/>
      <c r="BS5" s="488"/>
      <c r="BT5" s="488"/>
      <c r="BU5" s="488"/>
      <c r="BV5" s="488"/>
      <c r="BW5" s="488"/>
      <c r="BX5" s="488"/>
      <c r="BY5" s="472"/>
      <c r="BZ5" s="472"/>
      <c r="CA5" s="472"/>
      <c r="CB5" s="472"/>
      <c r="CC5" s="472"/>
      <c r="CD5" s="489"/>
      <c r="CE5" s="489"/>
      <c r="CF5" s="708"/>
      <c r="CG5" s="708"/>
      <c r="CH5" s="708"/>
      <c r="CI5" s="708"/>
      <c r="CJ5" s="708"/>
      <c r="CK5" s="708"/>
      <c r="CL5" s="708"/>
      <c r="CM5" s="708"/>
      <c r="CN5" s="708"/>
      <c r="CO5" s="708"/>
      <c r="CP5" s="708"/>
      <c r="CQ5" s="708"/>
      <c r="CR5" s="708"/>
      <c r="CS5" s="708"/>
      <c r="CT5" s="708"/>
      <c r="CU5" s="708"/>
      <c r="CV5" s="708"/>
      <c r="CW5" s="708"/>
      <c r="CX5" s="708"/>
      <c r="CY5" s="708"/>
      <c r="CZ5" s="708"/>
      <c r="DA5" s="708"/>
      <c r="DB5" s="615"/>
      <c r="DC5" s="615"/>
      <c r="DD5" s="489"/>
      <c r="DE5" s="489"/>
      <c r="DF5" s="489"/>
      <c r="DG5" s="489"/>
      <c r="DH5" s="489"/>
      <c r="DI5" s="489"/>
      <c r="DJ5" s="489"/>
      <c r="DK5" s="489"/>
      <c r="DL5" s="489"/>
      <c r="DM5" s="489"/>
      <c r="DN5" s="489"/>
      <c r="DO5" s="472"/>
      <c r="DP5" s="472"/>
      <c r="DQ5" s="472"/>
    </row>
    <row r="6" spans="1:131" ht="5.45" customHeight="1">
      <c r="A6" s="693">
        <f>ヒアリングシート!C5</f>
        <v>0</v>
      </c>
      <c r="B6" s="693"/>
      <c r="C6" s="693"/>
      <c r="D6" s="693"/>
      <c r="E6" s="693"/>
      <c r="F6" s="693"/>
      <c r="G6" s="693"/>
      <c r="H6" s="693"/>
      <c r="I6" s="693"/>
      <c r="J6" s="693"/>
      <c r="K6" s="693"/>
      <c r="L6" s="693"/>
      <c r="M6" s="693"/>
      <c r="N6" s="693"/>
      <c r="O6" s="693"/>
      <c r="P6" s="693"/>
      <c r="Q6" s="693"/>
      <c r="R6" s="693"/>
      <c r="S6" s="693"/>
      <c r="T6" s="693"/>
      <c r="U6" s="693"/>
      <c r="V6" s="693"/>
      <c r="W6" s="693"/>
      <c r="X6" s="693"/>
      <c r="Y6" s="693"/>
      <c r="Z6" s="693"/>
      <c r="AA6" s="693"/>
      <c r="AB6" s="693"/>
      <c r="AC6" s="693"/>
      <c r="AD6" s="693"/>
      <c r="AE6" s="693"/>
      <c r="AF6" s="693"/>
      <c r="AG6" s="693"/>
      <c r="AH6" s="693"/>
      <c r="AI6" s="693"/>
      <c r="AJ6" s="693"/>
      <c r="AK6" s="693"/>
      <c r="AL6" s="693"/>
      <c r="AM6" s="693"/>
      <c r="AN6" s="693"/>
      <c r="AO6" s="693"/>
      <c r="AP6" s="693"/>
      <c r="AQ6" s="693"/>
      <c r="AR6" s="693"/>
      <c r="AS6" s="693"/>
      <c r="AT6" s="693"/>
      <c r="AU6" s="693"/>
      <c r="AV6" s="693"/>
      <c r="AW6" s="693"/>
      <c r="AX6" s="693"/>
      <c r="AY6" s="693"/>
      <c r="AZ6" s="693"/>
      <c r="BA6" s="693"/>
      <c r="BB6" s="693"/>
      <c r="BC6" s="693"/>
      <c r="BD6" s="693"/>
      <c r="BE6" s="693"/>
      <c r="BF6" s="693"/>
      <c r="BG6" s="693"/>
      <c r="BH6" s="693"/>
      <c r="BI6" s="693"/>
      <c r="BJ6" s="693"/>
      <c r="BK6" s="693"/>
      <c r="BL6" s="693"/>
      <c r="BM6" s="693"/>
      <c r="BN6" s="693"/>
      <c r="BO6" s="693"/>
      <c r="BP6" s="693"/>
      <c r="BQ6" s="693"/>
      <c r="BR6" s="693"/>
      <c r="BS6" s="693"/>
      <c r="BT6" s="693"/>
      <c r="BU6" s="693"/>
      <c r="BV6" s="693"/>
      <c r="BW6" s="693"/>
      <c r="BX6" s="693"/>
      <c r="BY6" s="676" t="s">
        <v>18</v>
      </c>
      <c r="BZ6" s="676"/>
      <c r="CA6" s="676"/>
      <c r="CB6" s="676"/>
      <c r="CC6" s="676"/>
      <c r="CD6" s="676"/>
      <c r="CE6" s="490"/>
      <c r="CF6" s="627" t="s">
        <v>951</v>
      </c>
      <c r="CG6" s="627"/>
      <c r="CH6" s="627"/>
      <c r="CI6" s="627"/>
      <c r="CJ6" s="627"/>
      <c r="CK6" s="627"/>
      <c r="CL6" s="627"/>
      <c r="CM6" s="627"/>
      <c r="CN6" s="627"/>
      <c r="CO6" s="627"/>
      <c r="CP6" s="627"/>
      <c r="CQ6" s="627"/>
      <c r="CR6" s="627"/>
      <c r="CS6" s="627"/>
      <c r="CT6" s="627"/>
      <c r="CU6" s="627"/>
      <c r="CV6" s="627"/>
      <c r="CW6" s="627"/>
      <c r="CX6" s="627"/>
      <c r="CY6" s="627"/>
      <c r="CZ6" s="627"/>
      <c r="DA6" s="627"/>
      <c r="DB6" s="119"/>
      <c r="DC6" s="119"/>
      <c r="DD6" s="490"/>
      <c r="DE6" s="490"/>
      <c r="DF6" s="490"/>
      <c r="DG6" s="490"/>
      <c r="DH6" s="490"/>
      <c r="DI6" s="490"/>
      <c r="DJ6" s="490"/>
      <c r="DK6" s="490"/>
      <c r="DL6" s="490"/>
      <c r="DM6" s="490"/>
      <c r="DN6" s="490"/>
      <c r="DO6" s="490"/>
      <c r="DP6" s="491"/>
      <c r="DQ6" s="472"/>
    </row>
    <row r="7" spans="1:131" ht="5.45" customHeight="1">
      <c r="A7" s="693"/>
      <c r="B7" s="693"/>
      <c r="C7" s="693"/>
      <c r="D7" s="693"/>
      <c r="E7" s="693"/>
      <c r="F7" s="693"/>
      <c r="G7" s="693"/>
      <c r="H7" s="693"/>
      <c r="I7" s="693"/>
      <c r="J7" s="693"/>
      <c r="K7" s="693"/>
      <c r="L7" s="693"/>
      <c r="M7" s="693"/>
      <c r="N7" s="693"/>
      <c r="O7" s="693"/>
      <c r="P7" s="693"/>
      <c r="Q7" s="693"/>
      <c r="R7" s="693"/>
      <c r="S7" s="693"/>
      <c r="T7" s="693"/>
      <c r="U7" s="693"/>
      <c r="V7" s="693"/>
      <c r="W7" s="693"/>
      <c r="X7" s="693"/>
      <c r="Y7" s="693"/>
      <c r="Z7" s="693"/>
      <c r="AA7" s="693"/>
      <c r="AB7" s="693"/>
      <c r="AC7" s="693"/>
      <c r="AD7" s="693"/>
      <c r="AE7" s="693"/>
      <c r="AF7" s="693"/>
      <c r="AG7" s="693"/>
      <c r="AH7" s="693"/>
      <c r="AI7" s="693"/>
      <c r="AJ7" s="693"/>
      <c r="AK7" s="693"/>
      <c r="AL7" s="693"/>
      <c r="AM7" s="693"/>
      <c r="AN7" s="693"/>
      <c r="AO7" s="693"/>
      <c r="AP7" s="693"/>
      <c r="AQ7" s="693"/>
      <c r="AR7" s="693"/>
      <c r="AS7" s="693"/>
      <c r="AT7" s="693"/>
      <c r="AU7" s="693"/>
      <c r="AV7" s="693"/>
      <c r="AW7" s="693"/>
      <c r="AX7" s="693"/>
      <c r="AY7" s="693"/>
      <c r="AZ7" s="693"/>
      <c r="BA7" s="693"/>
      <c r="BB7" s="693"/>
      <c r="BC7" s="693"/>
      <c r="BD7" s="693"/>
      <c r="BE7" s="693"/>
      <c r="BF7" s="693"/>
      <c r="BG7" s="693"/>
      <c r="BH7" s="693"/>
      <c r="BI7" s="693"/>
      <c r="BJ7" s="693"/>
      <c r="BK7" s="693"/>
      <c r="BL7" s="693"/>
      <c r="BM7" s="693"/>
      <c r="BN7" s="693"/>
      <c r="BO7" s="693"/>
      <c r="BP7" s="693"/>
      <c r="BQ7" s="693"/>
      <c r="BR7" s="693"/>
      <c r="BS7" s="693"/>
      <c r="BT7" s="693"/>
      <c r="BU7" s="693"/>
      <c r="BV7" s="693"/>
      <c r="BW7" s="693"/>
      <c r="BX7" s="693"/>
      <c r="BY7" s="676"/>
      <c r="BZ7" s="676"/>
      <c r="CA7" s="676"/>
      <c r="CB7" s="676"/>
      <c r="CC7" s="676"/>
      <c r="CD7" s="676"/>
      <c r="CE7" s="490"/>
      <c r="CF7" s="627"/>
      <c r="CG7" s="627"/>
      <c r="CH7" s="627"/>
      <c r="CI7" s="627"/>
      <c r="CJ7" s="627"/>
      <c r="CK7" s="627"/>
      <c r="CL7" s="627"/>
      <c r="CM7" s="627"/>
      <c r="CN7" s="627"/>
      <c r="CO7" s="627"/>
      <c r="CP7" s="627"/>
      <c r="CQ7" s="627"/>
      <c r="CR7" s="627"/>
      <c r="CS7" s="627"/>
      <c r="CT7" s="627"/>
      <c r="CU7" s="627"/>
      <c r="CV7" s="627"/>
      <c r="CW7" s="627"/>
      <c r="CX7" s="627"/>
      <c r="CY7" s="627"/>
      <c r="CZ7" s="627"/>
      <c r="DA7" s="627"/>
      <c r="DB7" s="119"/>
      <c r="DC7" s="119"/>
      <c r="DD7" s="490"/>
      <c r="DE7" s="490"/>
      <c r="DF7" s="490"/>
      <c r="DG7" s="490"/>
      <c r="DH7" s="490"/>
      <c r="DI7" s="490"/>
      <c r="DJ7" s="490"/>
      <c r="DK7" s="490"/>
      <c r="DL7" s="490"/>
      <c r="DM7" s="490"/>
      <c r="DN7" s="490"/>
      <c r="DO7" s="490"/>
      <c r="DP7" s="491"/>
      <c r="DQ7" s="472"/>
    </row>
    <row r="8" spans="1:131" ht="5.45" customHeight="1">
      <c r="A8" s="693"/>
      <c r="B8" s="693"/>
      <c r="C8" s="693"/>
      <c r="D8" s="693"/>
      <c r="E8" s="693"/>
      <c r="F8" s="693"/>
      <c r="G8" s="693"/>
      <c r="H8" s="693"/>
      <c r="I8" s="693"/>
      <c r="J8" s="693"/>
      <c r="K8" s="693"/>
      <c r="L8" s="693"/>
      <c r="M8" s="693"/>
      <c r="N8" s="693"/>
      <c r="O8" s="693"/>
      <c r="P8" s="693"/>
      <c r="Q8" s="693"/>
      <c r="R8" s="693"/>
      <c r="S8" s="693"/>
      <c r="T8" s="693"/>
      <c r="U8" s="693"/>
      <c r="V8" s="693"/>
      <c r="W8" s="693"/>
      <c r="X8" s="693"/>
      <c r="Y8" s="693"/>
      <c r="Z8" s="693"/>
      <c r="AA8" s="693"/>
      <c r="AB8" s="693"/>
      <c r="AC8" s="693"/>
      <c r="AD8" s="693"/>
      <c r="AE8" s="693"/>
      <c r="AF8" s="693"/>
      <c r="AG8" s="693"/>
      <c r="AH8" s="693"/>
      <c r="AI8" s="693"/>
      <c r="AJ8" s="693"/>
      <c r="AK8" s="693"/>
      <c r="AL8" s="693"/>
      <c r="AM8" s="693"/>
      <c r="AN8" s="693"/>
      <c r="AO8" s="693"/>
      <c r="AP8" s="693"/>
      <c r="AQ8" s="693"/>
      <c r="AR8" s="693"/>
      <c r="AS8" s="693"/>
      <c r="AT8" s="693"/>
      <c r="AU8" s="693"/>
      <c r="AV8" s="693"/>
      <c r="AW8" s="693"/>
      <c r="AX8" s="693"/>
      <c r="AY8" s="693"/>
      <c r="AZ8" s="693"/>
      <c r="BA8" s="693"/>
      <c r="BB8" s="693"/>
      <c r="BC8" s="693"/>
      <c r="BD8" s="693"/>
      <c r="BE8" s="693"/>
      <c r="BF8" s="693"/>
      <c r="BG8" s="693"/>
      <c r="BH8" s="693"/>
      <c r="BI8" s="693"/>
      <c r="BJ8" s="693"/>
      <c r="BK8" s="693"/>
      <c r="BL8" s="693"/>
      <c r="BM8" s="693"/>
      <c r="BN8" s="693"/>
      <c r="BO8" s="693"/>
      <c r="BP8" s="693"/>
      <c r="BQ8" s="693"/>
      <c r="BR8" s="693"/>
      <c r="BS8" s="693"/>
      <c r="BT8" s="693"/>
      <c r="BU8" s="693"/>
      <c r="BV8" s="693"/>
      <c r="BW8" s="693"/>
      <c r="BX8" s="693"/>
      <c r="BY8" s="676"/>
      <c r="BZ8" s="676"/>
      <c r="CA8" s="676"/>
      <c r="CB8" s="676"/>
      <c r="CC8" s="676"/>
      <c r="CD8" s="676"/>
      <c r="CE8" s="490"/>
      <c r="CF8" s="627"/>
      <c r="CG8" s="627"/>
      <c r="CH8" s="627"/>
      <c r="CI8" s="627"/>
      <c r="CJ8" s="627"/>
      <c r="CK8" s="627"/>
      <c r="CL8" s="627"/>
      <c r="CM8" s="627"/>
      <c r="CN8" s="627"/>
      <c r="CO8" s="627"/>
      <c r="CP8" s="627"/>
      <c r="CQ8" s="627"/>
      <c r="CR8" s="627"/>
      <c r="CS8" s="627"/>
      <c r="CT8" s="627"/>
      <c r="CU8" s="627"/>
      <c r="CV8" s="627"/>
      <c r="CW8" s="627"/>
      <c r="CX8" s="627"/>
      <c r="CY8" s="627"/>
      <c r="CZ8" s="627"/>
      <c r="DA8" s="627"/>
      <c r="DB8" s="119"/>
      <c r="DC8" s="119"/>
      <c r="DD8" s="490"/>
      <c r="DE8" s="490"/>
      <c r="DF8" s="490"/>
      <c r="DG8" s="490"/>
      <c r="DH8" s="490"/>
      <c r="DI8" s="490"/>
      <c r="DJ8" s="490"/>
      <c r="DK8" s="490"/>
      <c r="DL8" s="490"/>
      <c r="DM8" s="490"/>
      <c r="DN8" s="490"/>
      <c r="DO8" s="490"/>
      <c r="DP8" s="491"/>
      <c r="DQ8" s="472"/>
    </row>
    <row r="9" spans="1:131" ht="5.45" customHeight="1">
      <c r="A9" s="694"/>
      <c r="B9" s="694"/>
      <c r="C9" s="694"/>
      <c r="D9" s="694"/>
      <c r="E9" s="694"/>
      <c r="F9" s="694"/>
      <c r="G9" s="694"/>
      <c r="H9" s="694"/>
      <c r="I9" s="694"/>
      <c r="J9" s="694"/>
      <c r="K9" s="694"/>
      <c r="L9" s="694"/>
      <c r="M9" s="694"/>
      <c r="N9" s="694"/>
      <c r="O9" s="694"/>
      <c r="P9" s="694"/>
      <c r="Q9" s="694"/>
      <c r="R9" s="694"/>
      <c r="S9" s="694"/>
      <c r="T9" s="694"/>
      <c r="U9" s="694"/>
      <c r="V9" s="694"/>
      <c r="W9" s="694"/>
      <c r="X9" s="694"/>
      <c r="Y9" s="694"/>
      <c r="Z9" s="694"/>
      <c r="AA9" s="694"/>
      <c r="AB9" s="694"/>
      <c r="AC9" s="694"/>
      <c r="AD9" s="694"/>
      <c r="AE9" s="694"/>
      <c r="AF9" s="694"/>
      <c r="AG9" s="694"/>
      <c r="AH9" s="694"/>
      <c r="AI9" s="694"/>
      <c r="AJ9" s="694"/>
      <c r="AK9" s="694"/>
      <c r="AL9" s="694"/>
      <c r="AM9" s="694"/>
      <c r="AN9" s="694"/>
      <c r="AO9" s="694"/>
      <c r="AP9" s="694"/>
      <c r="AQ9" s="694"/>
      <c r="AR9" s="694"/>
      <c r="AS9" s="694"/>
      <c r="AT9" s="694"/>
      <c r="AU9" s="694"/>
      <c r="AV9" s="694"/>
      <c r="AW9" s="694"/>
      <c r="AX9" s="694"/>
      <c r="AY9" s="694"/>
      <c r="AZ9" s="694"/>
      <c r="BA9" s="694"/>
      <c r="BB9" s="694"/>
      <c r="BC9" s="694"/>
      <c r="BD9" s="694"/>
      <c r="BE9" s="694"/>
      <c r="BF9" s="694"/>
      <c r="BG9" s="694"/>
      <c r="BH9" s="694"/>
      <c r="BI9" s="694"/>
      <c r="BJ9" s="694"/>
      <c r="BK9" s="694"/>
      <c r="BL9" s="694"/>
      <c r="BM9" s="694"/>
      <c r="BN9" s="694"/>
      <c r="BO9" s="694"/>
      <c r="BP9" s="694"/>
      <c r="BQ9" s="694"/>
      <c r="BR9" s="694"/>
      <c r="BS9" s="694"/>
      <c r="BT9" s="694"/>
      <c r="BU9" s="694"/>
      <c r="BV9" s="694"/>
      <c r="BW9" s="694"/>
      <c r="BX9" s="694"/>
      <c r="BY9" s="676"/>
      <c r="BZ9" s="676"/>
      <c r="CA9" s="676"/>
      <c r="CB9" s="676"/>
      <c r="CC9" s="676"/>
      <c r="CD9" s="676"/>
      <c r="CE9" s="490"/>
      <c r="CF9" s="708" t="s">
        <v>952</v>
      </c>
      <c r="CG9" s="708"/>
      <c r="CH9" s="708"/>
      <c r="CI9" s="708"/>
      <c r="CJ9" s="708"/>
      <c r="CK9" s="708"/>
      <c r="CL9" s="708"/>
      <c r="CM9" s="708"/>
      <c r="CN9" s="708"/>
      <c r="CO9" s="708"/>
      <c r="CP9" s="708"/>
      <c r="CQ9" s="708"/>
      <c r="CR9" s="708"/>
      <c r="CS9" s="708"/>
      <c r="CT9" s="708"/>
      <c r="CU9" s="708"/>
      <c r="CV9" s="708"/>
      <c r="CW9" s="708"/>
      <c r="CX9" s="708"/>
      <c r="CY9" s="708"/>
      <c r="CZ9" s="708"/>
      <c r="DA9" s="708"/>
      <c r="DB9" s="615"/>
      <c r="DC9" s="615"/>
      <c r="DD9" s="490"/>
      <c r="DE9" s="490"/>
      <c r="DF9" s="490"/>
      <c r="DG9" s="490"/>
      <c r="DH9" s="490"/>
      <c r="DI9" s="490"/>
      <c r="DJ9" s="490"/>
      <c r="DK9" s="490"/>
      <c r="DL9" s="490"/>
      <c r="DM9" s="490"/>
      <c r="DN9" s="490"/>
      <c r="DO9" s="490"/>
      <c r="DP9" s="491"/>
      <c r="DQ9" s="472"/>
    </row>
    <row r="10" spans="1:131" ht="5.45" customHeight="1">
      <c r="A10" s="493"/>
      <c r="B10" s="493"/>
      <c r="C10" s="493"/>
      <c r="D10" s="493"/>
      <c r="E10" s="493"/>
      <c r="F10" s="493"/>
      <c r="G10" s="493"/>
      <c r="H10" s="493"/>
      <c r="I10" s="494"/>
      <c r="J10" s="494"/>
      <c r="K10" s="494"/>
      <c r="L10" s="494"/>
      <c r="M10" s="494"/>
      <c r="N10" s="494"/>
      <c r="O10" s="494"/>
      <c r="P10" s="494"/>
      <c r="Q10" s="494"/>
      <c r="R10" s="494"/>
      <c r="S10" s="494"/>
      <c r="T10" s="494"/>
      <c r="U10" s="494"/>
      <c r="V10" s="494"/>
      <c r="W10" s="494"/>
      <c r="X10" s="494"/>
      <c r="Y10" s="494"/>
      <c r="Z10" s="494"/>
      <c r="AA10" s="494"/>
      <c r="AB10" s="494"/>
      <c r="AC10" s="494"/>
      <c r="AD10" s="494"/>
      <c r="AE10" s="494"/>
      <c r="AF10" s="494"/>
      <c r="AG10" s="494"/>
      <c r="AH10" s="494"/>
      <c r="AI10" s="494"/>
      <c r="AJ10" s="494"/>
      <c r="AK10" s="494"/>
      <c r="AL10" s="494"/>
      <c r="AM10" s="494"/>
      <c r="AN10" s="494"/>
      <c r="AO10" s="494"/>
      <c r="AP10" s="494"/>
      <c r="AQ10" s="494"/>
      <c r="AR10" s="494"/>
      <c r="AS10" s="494"/>
      <c r="AT10" s="494"/>
      <c r="AU10" s="494"/>
      <c r="AV10" s="494"/>
      <c r="AW10" s="494"/>
      <c r="AX10" s="494"/>
      <c r="AY10" s="494"/>
      <c r="AZ10" s="494"/>
      <c r="BA10" s="494"/>
      <c r="BB10" s="494"/>
      <c r="BC10" s="494"/>
      <c r="BD10" s="494"/>
      <c r="BE10" s="494"/>
      <c r="BF10" s="494"/>
      <c r="BG10" s="494"/>
      <c r="BH10" s="494"/>
      <c r="BI10" s="494"/>
      <c r="BJ10" s="494"/>
      <c r="BK10" s="494"/>
      <c r="BL10" s="494"/>
      <c r="BM10" s="494"/>
      <c r="BN10" s="494"/>
      <c r="BO10" s="494"/>
      <c r="BP10" s="494"/>
      <c r="BQ10" s="494"/>
      <c r="BR10" s="494"/>
      <c r="BS10" s="494"/>
      <c r="BT10" s="494"/>
      <c r="BU10" s="494"/>
      <c r="BV10" s="494"/>
      <c r="BW10" s="494"/>
      <c r="BX10" s="494"/>
      <c r="BY10" s="495"/>
      <c r="BZ10" s="496"/>
      <c r="CA10" s="496"/>
      <c r="CB10" s="496"/>
      <c r="CC10" s="490"/>
      <c r="CD10" s="490"/>
      <c r="CE10" s="490"/>
      <c r="CF10" s="708"/>
      <c r="CG10" s="708"/>
      <c r="CH10" s="708"/>
      <c r="CI10" s="708"/>
      <c r="CJ10" s="708"/>
      <c r="CK10" s="708"/>
      <c r="CL10" s="708"/>
      <c r="CM10" s="708"/>
      <c r="CN10" s="708"/>
      <c r="CO10" s="708"/>
      <c r="CP10" s="708"/>
      <c r="CQ10" s="708"/>
      <c r="CR10" s="708"/>
      <c r="CS10" s="708"/>
      <c r="CT10" s="708"/>
      <c r="CU10" s="708"/>
      <c r="CV10" s="708"/>
      <c r="CW10" s="708"/>
      <c r="CX10" s="708"/>
      <c r="CY10" s="708"/>
      <c r="CZ10" s="708"/>
      <c r="DA10" s="708"/>
      <c r="DB10" s="615"/>
      <c r="DC10" s="615"/>
      <c r="DD10" s="490"/>
      <c r="DE10" s="490"/>
      <c r="DF10" s="490"/>
      <c r="DG10" s="490"/>
      <c r="DH10" s="490"/>
      <c r="DI10" s="490"/>
      <c r="DJ10" s="490"/>
      <c r="DK10" s="490"/>
      <c r="DL10" s="490"/>
      <c r="DM10" s="490"/>
      <c r="DN10" s="490"/>
      <c r="DO10" s="490"/>
      <c r="DP10" s="491"/>
      <c r="DQ10" s="472"/>
    </row>
    <row r="11" spans="1:131" ht="5.45" customHeight="1">
      <c r="A11" s="677" t="s">
        <v>888</v>
      </c>
      <c r="B11" s="678"/>
      <c r="C11" s="678"/>
      <c r="D11" s="678"/>
      <c r="E11" s="678"/>
      <c r="F11" s="678"/>
      <c r="G11" s="678"/>
      <c r="H11" s="679"/>
      <c r="I11" s="626" t="str">
        <f>ヒアリングシート!C37</f>
        <v>おしゃれな団体名を・・どうぞ！</v>
      </c>
      <c r="J11" s="626"/>
      <c r="K11" s="626"/>
      <c r="L11" s="626"/>
      <c r="M11" s="626"/>
      <c r="N11" s="626"/>
      <c r="O11" s="626"/>
      <c r="P11" s="626"/>
      <c r="Q11" s="626"/>
      <c r="R11" s="626"/>
      <c r="S11" s="626"/>
      <c r="T11" s="626"/>
      <c r="U11" s="626"/>
      <c r="V11" s="626"/>
      <c r="W11" s="626"/>
      <c r="X11" s="626"/>
      <c r="Y11" s="626"/>
      <c r="Z11" s="626"/>
      <c r="AA11" s="626"/>
      <c r="AB11" s="626"/>
      <c r="AC11" s="626"/>
      <c r="AD11" s="626"/>
      <c r="AE11" s="626"/>
      <c r="AF11" s="626"/>
      <c r="AG11" s="626"/>
      <c r="AH11" s="626"/>
      <c r="AI11" s="626"/>
      <c r="AJ11" s="626"/>
      <c r="AK11" s="626"/>
      <c r="AL11" s="626"/>
      <c r="AM11" s="626"/>
      <c r="AN11" s="626"/>
      <c r="AO11" s="626"/>
      <c r="AP11" s="626"/>
      <c r="AQ11" s="626"/>
      <c r="AR11" s="626"/>
      <c r="AS11" s="626"/>
      <c r="AT11" s="626"/>
      <c r="AU11" s="626"/>
      <c r="AV11" s="626"/>
      <c r="AW11" s="626"/>
      <c r="AX11" s="626"/>
      <c r="AY11" s="626"/>
      <c r="AZ11" s="626"/>
      <c r="BA11" s="626"/>
      <c r="BB11" s="626"/>
      <c r="BC11" s="626"/>
      <c r="BD11" s="626"/>
      <c r="BE11" s="626"/>
      <c r="BF11" s="626"/>
      <c r="BG11" s="626"/>
      <c r="BH11" s="626"/>
      <c r="BI11" s="626"/>
      <c r="BJ11" s="626"/>
      <c r="BK11" s="626"/>
      <c r="BL11" s="626"/>
      <c r="BM11" s="626"/>
      <c r="BN11" s="626"/>
      <c r="BO11" s="626"/>
      <c r="BP11" s="626"/>
      <c r="BQ11" s="626"/>
      <c r="BR11" s="626"/>
      <c r="BS11" s="626"/>
      <c r="BT11" s="626"/>
      <c r="BU11" s="626"/>
      <c r="BV11" s="626"/>
      <c r="BW11" s="626"/>
      <c r="BX11" s="626"/>
      <c r="BY11" s="626"/>
      <c r="BZ11" s="626"/>
      <c r="CA11" s="626"/>
      <c r="CB11" s="626"/>
      <c r="CC11" s="626"/>
      <c r="CD11" s="626"/>
      <c r="CE11" s="490"/>
      <c r="CF11" s="708"/>
      <c r="CG11" s="708"/>
      <c r="CH11" s="708"/>
      <c r="CI11" s="708"/>
      <c r="CJ11" s="708"/>
      <c r="CK11" s="708"/>
      <c r="CL11" s="708"/>
      <c r="CM11" s="708"/>
      <c r="CN11" s="708"/>
      <c r="CO11" s="708"/>
      <c r="CP11" s="708"/>
      <c r="CQ11" s="708"/>
      <c r="CR11" s="708"/>
      <c r="CS11" s="708"/>
      <c r="CT11" s="708"/>
      <c r="CU11" s="708"/>
      <c r="CV11" s="708"/>
      <c r="CW11" s="708"/>
      <c r="CX11" s="708"/>
      <c r="CY11" s="708"/>
      <c r="CZ11" s="708"/>
      <c r="DA11" s="708"/>
      <c r="DB11" s="615"/>
      <c r="DC11" s="615"/>
      <c r="DD11" s="490"/>
      <c r="DE11" s="490"/>
      <c r="DF11" s="490"/>
      <c r="DG11" s="490"/>
      <c r="DH11" s="490"/>
      <c r="DI11" s="490"/>
      <c r="DJ11" s="490"/>
      <c r="DK11" s="490"/>
      <c r="DL11" s="490"/>
      <c r="DM11" s="490"/>
      <c r="DN11" s="490"/>
      <c r="DO11" s="490"/>
      <c r="DP11" s="491"/>
      <c r="DQ11" s="472"/>
    </row>
    <row r="12" spans="1:131" ht="5.45" customHeight="1">
      <c r="A12" s="680"/>
      <c r="B12" s="681"/>
      <c r="C12" s="681"/>
      <c r="D12" s="681"/>
      <c r="E12" s="681"/>
      <c r="F12" s="681"/>
      <c r="G12" s="681"/>
      <c r="H12" s="682"/>
      <c r="I12" s="626"/>
      <c r="J12" s="626"/>
      <c r="K12" s="626"/>
      <c r="L12" s="626"/>
      <c r="M12" s="626"/>
      <c r="N12" s="626"/>
      <c r="O12" s="626"/>
      <c r="P12" s="626"/>
      <c r="Q12" s="626"/>
      <c r="R12" s="626"/>
      <c r="S12" s="626"/>
      <c r="T12" s="626"/>
      <c r="U12" s="626"/>
      <c r="V12" s="626"/>
      <c r="W12" s="626"/>
      <c r="X12" s="626"/>
      <c r="Y12" s="626"/>
      <c r="Z12" s="626"/>
      <c r="AA12" s="626"/>
      <c r="AB12" s="626"/>
      <c r="AC12" s="626"/>
      <c r="AD12" s="626"/>
      <c r="AE12" s="626"/>
      <c r="AF12" s="626"/>
      <c r="AG12" s="626"/>
      <c r="AH12" s="626"/>
      <c r="AI12" s="626"/>
      <c r="AJ12" s="626"/>
      <c r="AK12" s="626"/>
      <c r="AL12" s="626"/>
      <c r="AM12" s="626"/>
      <c r="AN12" s="626"/>
      <c r="AO12" s="626"/>
      <c r="AP12" s="626"/>
      <c r="AQ12" s="626"/>
      <c r="AR12" s="626"/>
      <c r="AS12" s="626"/>
      <c r="AT12" s="626"/>
      <c r="AU12" s="626"/>
      <c r="AV12" s="626"/>
      <c r="AW12" s="626"/>
      <c r="AX12" s="626"/>
      <c r="AY12" s="626"/>
      <c r="AZ12" s="626"/>
      <c r="BA12" s="626"/>
      <c r="BB12" s="626"/>
      <c r="BC12" s="626"/>
      <c r="BD12" s="626"/>
      <c r="BE12" s="626"/>
      <c r="BF12" s="626"/>
      <c r="BG12" s="626"/>
      <c r="BH12" s="626"/>
      <c r="BI12" s="626"/>
      <c r="BJ12" s="626"/>
      <c r="BK12" s="626"/>
      <c r="BL12" s="626"/>
      <c r="BM12" s="626"/>
      <c r="BN12" s="626"/>
      <c r="BO12" s="626"/>
      <c r="BP12" s="626"/>
      <c r="BQ12" s="626"/>
      <c r="BR12" s="626"/>
      <c r="BS12" s="626"/>
      <c r="BT12" s="626"/>
      <c r="BU12" s="626"/>
      <c r="BV12" s="626"/>
      <c r="BW12" s="626"/>
      <c r="BX12" s="626"/>
      <c r="BY12" s="626"/>
      <c r="BZ12" s="626"/>
      <c r="CA12" s="626"/>
      <c r="CB12" s="626"/>
      <c r="CC12" s="626"/>
      <c r="CD12" s="626"/>
      <c r="CE12" s="490"/>
      <c r="CF12" s="709" t="s">
        <v>953</v>
      </c>
      <c r="CG12" s="709"/>
      <c r="CH12" s="709"/>
      <c r="CI12" s="709"/>
      <c r="CJ12" s="709"/>
      <c r="CK12" s="709"/>
      <c r="CL12" s="709"/>
      <c r="CM12" s="709"/>
      <c r="CN12" s="709"/>
      <c r="CO12" s="702">
        <f>ヒアリングシート!C40</f>
        <v>0</v>
      </c>
      <c r="CP12" s="702"/>
      <c r="CQ12" s="702"/>
      <c r="CR12" s="702"/>
      <c r="CS12" s="702"/>
      <c r="CT12" s="702"/>
      <c r="CU12" s="702"/>
      <c r="CV12" s="702"/>
      <c r="CW12" s="702"/>
      <c r="CX12" s="702"/>
      <c r="CY12" s="702"/>
      <c r="CZ12" s="702"/>
      <c r="DA12" s="702"/>
      <c r="DB12" s="547"/>
      <c r="DC12" s="547"/>
      <c r="DD12" s="490"/>
      <c r="DE12" s="490"/>
      <c r="DF12" s="490"/>
      <c r="DG12" s="490"/>
      <c r="DH12" s="490"/>
      <c r="DI12" s="490"/>
      <c r="DJ12" s="490"/>
      <c r="DK12" s="490"/>
      <c r="DL12" s="490"/>
      <c r="DM12" s="490"/>
      <c r="DN12" s="490"/>
      <c r="DO12" s="490"/>
      <c r="DP12" s="491"/>
      <c r="DQ12" s="472"/>
      <c r="EA12" s="492"/>
    </row>
    <row r="13" spans="1:131" ht="5.45" customHeight="1">
      <c r="A13" s="680"/>
      <c r="B13" s="681"/>
      <c r="C13" s="681"/>
      <c r="D13" s="681"/>
      <c r="E13" s="681"/>
      <c r="F13" s="681"/>
      <c r="G13" s="681"/>
      <c r="H13" s="682"/>
      <c r="I13" s="626"/>
      <c r="J13" s="626"/>
      <c r="K13" s="626"/>
      <c r="L13" s="626"/>
      <c r="M13" s="626"/>
      <c r="N13" s="626"/>
      <c r="O13" s="626"/>
      <c r="P13" s="626"/>
      <c r="Q13" s="626"/>
      <c r="R13" s="626"/>
      <c r="S13" s="626"/>
      <c r="T13" s="626"/>
      <c r="U13" s="626"/>
      <c r="V13" s="626"/>
      <c r="W13" s="626"/>
      <c r="X13" s="626"/>
      <c r="Y13" s="626"/>
      <c r="Z13" s="626"/>
      <c r="AA13" s="626"/>
      <c r="AB13" s="626"/>
      <c r="AC13" s="626"/>
      <c r="AD13" s="626"/>
      <c r="AE13" s="626"/>
      <c r="AF13" s="626"/>
      <c r="AG13" s="626"/>
      <c r="AH13" s="626"/>
      <c r="AI13" s="626"/>
      <c r="AJ13" s="626"/>
      <c r="AK13" s="626"/>
      <c r="AL13" s="626"/>
      <c r="AM13" s="626"/>
      <c r="AN13" s="626"/>
      <c r="AO13" s="626"/>
      <c r="AP13" s="626"/>
      <c r="AQ13" s="626"/>
      <c r="AR13" s="626"/>
      <c r="AS13" s="626"/>
      <c r="AT13" s="626"/>
      <c r="AU13" s="626"/>
      <c r="AV13" s="626"/>
      <c r="AW13" s="626"/>
      <c r="AX13" s="626"/>
      <c r="AY13" s="626"/>
      <c r="AZ13" s="626"/>
      <c r="BA13" s="626"/>
      <c r="BB13" s="626"/>
      <c r="BC13" s="626"/>
      <c r="BD13" s="626"/>
      <c r="BE13" s="626"/>
      <c r="BF13" s="626"/>
      <c r="BG13" s="626"/>
      <c r="BH13" s="626"/>
      <c r="BI13" s="626"/>
      <c r="BJ13" s="626"/>
      <c r="BK13" s="626"/>
      <c r="BL13" s="626"/>
      <c r="BM13" s="626"/>
      <c r="BN13" s="626"/>
      <c r="BO13" s="626"/>
      <c r="BP13" s="626"/>
      <c r="BQ13" s="626"/>
      <c r="BR13" s="626"/>
      <c r="BS13" s="626"/>
      <c r="BT13" s="626"/>
      <c r="BU13" s="626"/>
      <c r="BV13" s="626"/>
      <c r="BW13" s="626"/>
      <c r="BX13" s="626"/>
      <c r="BY13" s="626"/>
      <c r="BZ13" s="626"/>
      <c r="CA13" s="626"/>
      <c r="CB13" s="626"/>
      <c r="CC13" s="626"/>
      <c r="CD13" s="626"/>
      <c r="CE13" s="490"/>
      <c r="CF13" s="709"/>
      <c r="CG13" s="709"/>
      <c r="CH13" s="709"/>
      <c r="CI13" s="709"/>
      <c r="CJ13" s="709"/>
      <c r="CK13" s="709"/>
      <c r="CL13" s="709"/>
      <c r="CM13" s="709"/>
      <c r="CN13" s="709"/>
      <c r="CO13" s="702"/>
      <c r="CP13" s="702"/>
      <c r="CQ13" s="702"/>
      <c r="CR13" s="702"/>
      <c r="CS13" s="702"/>
      <c r="CT13" s="702"/>
      <c r="CU13" s="702"/>
      <c r="CV13" s="702"/>
      <c r="CW13" s="702"/>
      <c r="CX13" s="702"/>
      <c r="CY13" s="702"/>
      <c r="CZ13" s="702"/>
      <c r="DA13" s="702"/>
      <c r="DB13" s="547"/>
      <c r="DC13" s="547"/>
      <c r="DD13" s="490"/>
      <c r="DE13" s="490"/>
      <c r="DF13" s="490"/>
      <c r="DG13" s="490"/>
      <c r="DH13" s="490"/>
      <c r="DI13" s="490"/>
      <c r="DJ13" s="490"/>
      <c r="DK13" s="490"/>
      <c r="DL13" s="490"/>
      <c r="DM13" s="490"/>
      <c r="DN13" s="490"/>
      <c r="DO13" s="490"/>
      <c r="DP13" s="491"/>
      <c r="DQ13" s="472"/>
      <c r="EA13" s="492"/>
    </row>
    <row r="14" spans="1:131" ht="5.45" customHeight="1">
      <c r="A14" s="683"/>
      <c r="B14" s="684"/>
      <c r="C14" s="684"/>
      <c r="D14" s="684"/>
      <c r="E14" s="684"/>
      <c r="F14" s="684"/>
      <c r="G14" s="684"/>
      <c r="H14" s="685"/>
      <c r="I14" s="626"/>
      <c r="J14" s="626"/>
      <c r="K14" s="626"/>
      <c r="L14" s="626"/>
      <c r="M14" s="626"/>
      <c r="N14" s="626"/>
      <c r="O14" s="626"/>
      <c r="P14" s="626"/>
      <c r="Q14" s="626"/>
      <c r="R14" s="626"/>
      <c r="S14" s="626"/>
      <c r="T14" s="626"/>
      <c r="U14" s="626"/>
      <c r="V14" s="626"/>
      <c r="W14" s="626"/>
      <c r="X14" s="626"/>
      <c r="Y14" s="626"/>
      <c r="Z14" s="626"/>
      <c r="AA14" s="626"/>
      <c r="AB14" s="626"/>
      <c r="AC14" s="626"/>
      <c r="AD14" s="626"/>
      <c r="AE14" s="626"/>
      <c r="AF14" s="626"/>
      <c r="AG14" s="626"/>
      <c r="AH14" s="626"/>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6"/>
      <c r="BW14" s="626"/>
      <c r="BX14" s="626"/>
      <c r="BY14" s="626"/>
      <c r="BZ14" s="626"/>
      <c r="CA14" s="626"/>
      <c r="CB14" s="626"/>
      <c r="CC14" s="626"/>
      <c r="CD14" s="626"/>
      <c r="CE14" s="490"/>
      <c r="CF14" s="709"/>
      <c r="CG14" s="709"/>
      <c r="CH14" s="709"/>
      <c r="CI14" s="709"/>
      <c r="CJ14" s="709"/>
      <c r="CK14" s="709"/>
      <c r="CL14" s="709"/>
      <c r="CM14" s="709"/>
      <c r="CN14" s="709"/>
      <c r="CO14" s="702"/>
      <c r="CP14" s="702"/>
      <c r="CQ14" s="702"/>
      <c r="CR14" s="702"/>
      <c r="CS14" s="702"/>
      <c r="CT14" s="702"/>
      <c r="CU14" s="702"/>
      <c r="CV14" s="702"/>
      <c r="CW14" s="702"/>
      <c r="CX14" s="702"/>
      <c r="CY14" s="702"/>
      <c r="CZ14" s="702"/>
      <c r="DA14" s="702"/>
      <c r="DB14" s="547"/>
      <c r="DC14" s="547"/>
      <c r="DD14" s="490"/>
      <c r="DE14" s="490"/>
      <c r="DF14" s="490"/>
      <c r="DG14" s="490"/>
      <c r="DH14" s="490"/>
      <c r="DI14" s="490"/>
      <c r="DJ14" s="490"/>
      <c r="DK14" s="490"/>
      <c r="DL14" s="490"/>
      <c r="DM14" s="490"/>
      <c r="DN14" s="490"/>
      <c r="DO14" s="490"/>
      <c r="DP14" s="491"/>
      <c r="DQ14" s="472"/>
      <c r="EA14" s="492"/>
    </row>
    <row r="15" spans="1:131" ht="5.45" customHeight="1">
      <c r="A15" s="472"/>
      <c r="B15" s="472"/>
      <c r="C15" s="472"/>
      <c r="D15" s="472"/>
      <c r="E15" s="472"/>
      <c r="F15" s="472"/>
      <c r="G15" s="472"/>
      <c r="H15" s="472"/>
      <c r="I15" s="472"/>
      <c r="J15" s="472"/>
      <c r="K15" s="472"/>
      <c r="L15" s="472"/>
      <c r="M15" s="472"/>
      <c r="N15" s="472"/>
      <c r="O15" s="472"/>
      <c r="P15" s="472"/>
      <c r="Q15" s="472"/>
      <c r="R15" s="472"/>
      <c r="S15" s="472"/>
      <c r="T15" s="472"/>
      <c r="U15" s="472"/>
      <c r="V15" s="472"/>
      <c r="W15" s="472"/>
      <c r="X15" s="472"/>
      <c r="Y15" s="472"/>
      <c r="Z15" s="472"/>
      <c r="AA15" s="472"/>
      <c r="AB15" s="472"/>
      <c r="AC15" s="472"/>
      <c r="AD15" s="472"/>
      <c r="AE15" s="472"/>
      <c r="AF15" s="472"/>
      <c r="AG15" s="472"/>
      <c r="AH15" s="472"/>
      <c r="AI15" s="472"/>
      <c r="AJ15" s="472"/>
      <c r="AK15" s="472"/>
      <c r="AL15" s="472"/>
      <c r="AM15" s="472"/>
      <c r="AN15" s="472"/>
      <c r="AO15" s="472"/>
      <c r="AP15" s="472"/>
      <c r="AQ15" s="472"/>
      <c r="AR15" s="472"/>
      <c r="AS15" s="472"/>
      <c r="AT15" s="472"/>
      <c r="AU15" s="472"/>
      <c r="AV15" s="472"/>
      <c r="AW15" s="472"/>
      <c r="AX15" s="472"/>
      <c r="AY15" s="472"/>
      <c r="AZ15" s="472"/>
      <c r="BA15" s="472"/>
      <c r="BB15" s="472"/>
      <c r="BC15" s="472"/>
      <c r="BD15" s="472"/>
      <c r="BE15" s="472"/>
      <c r="BF15" s="472"/>
      <c r="BG15" s="472"/>
      <c r="BH15" s="472"/>
      <c r="BI15" s="472"/>
      <c r="BJ15" s="472"/>
      <c r="BK15" s="472"/>
      <c r="BL15" s="472"/>
      <c r="BM15" s="472"/>
      <c r="BN15" s="472"/>
      <c r="BO15" s="473"/>
      <c r="BP15" s="472"/>
      <c r="BQ15" s="472"/>
      <c r="BR15" s="472"/>
      <c r="BS15" s="472"/>
      <c r="BT15" s="472"/>
      <c r="BU15" s="472"/>
      <c r="BV15" s="472"/>
      <c r="BW15" s="472"/>
      <c r="BX15" s="472"/>
      <c r="BY15" s="472"/>
      <c r="BZ15" s="490"/>
      <c r="CA15" s="490"/>
      <c r="CB15" s="490"/>
      <c r="CC15" s="490"/>
      <c r="CD15" s="490"/>
      <c r="CE15" s="490"/>
      <c r="CF15" s="490"/>
      <c r="CG15" s="490"/>
      <c r="CH15" s="490"/>
      <c r="CI15" s="490"/>
      <c r="CJ15" s="490"/>
      <c r="CK15" s="490"/>
      <c r="CL15" s="490"/>
      <c r="CM15" s="490"/>
      <c r="CN15" s="490"/>
      <c r="CO15" s="490"/>
      <c r="CP15" s="490"/>
      <c r="CQ15" s="490"/>
      <c r="CR15" s="490"/>
      <c r="CS15" s="490"/>
      <c r="CT15" s="490"/>
      <c r="CU15" s="490"/>
      <c r="CV15" s="490"/>
      <c r="CW15" s="490"/>
      <c r="CX15" s="490"/>
      <c r="CY15" s="490"/>
      <c r="CZ15" s="490"/>
      <c r="DA15" s="490"/>
      <c r="DB15" s="490"/>
      <c r="DC15" s="490"/>
      <c r="DD15" s="490"/>
      <c r="DE15" s="490"/>
      <c r="DF15" s="490"/>
      <c r="DG15" s="490"/>
      <c r="DH15" s="490"/>
      <c r="DI15" s="490"/>
      <c r="DJ15" s="490"/>
      <c r="DK15" s="490"/>
      <c r="DL15" s="490"/>
      <c r="DM15" s="490"/>
      <c r="DN15" s="490"/>
      <c r="DO15" s="490"/>
      <c r="DP15" s="491"/>
      <c r="DQ15" s="472"/>
    </row>
    <row r="16" spans="1:131" ht="5.45" customHeight="1">
      <c r="A16" s="675" t="s">
        <v>391</v>
      </c>
      <c r="B16" s="675"/>
      <c r="C16" s="675"/>
      <c r="D16" s="675"/>
      <c r="E16" s="675"/>
      <c r="F16" s="675"/>
      <c r="G16" s="675"/>
      <c r="H16" s="675"/>
      <c r="I16" s="686">
        <f>ヒアリングシート!C2</f>
        <v>44905</v>
      </c>
      <c r="J16" s="686"/>
      <c r="K16" s="686"/>
      <c r="L16" s="686"/>
      <c r="M16" s="686"/>
      <c r="N16" s="686"/>
      <c r="O16" s="686"/>
      <c r="P16" s="686"/>
      <c r="Q16" s="686"/>
      <c r="R16" s="686"/>
      <c r="S16" s="686"/>
      <c r="T16" s="686"/>
      <c r="U16" s="686"/>
      <c r="V16" s="686"/>
      <c r="W16" s="686"/>
      <c r="X16" s="686"/>
      <c r="Y16" s="686"/>
      <c r="Z16" s="686"/>
      <c r="AA16" s="686"/>
      <c r="AB16" s="686"/>
      <c r="AC16" s="686"/>
      <c r="AD16" s="686"/>
      <c r="AE16" s="686"/>
      <c r="AF16" s="687" t="s">
        <v>229</v>
      </c>
      <c r="AG16" s="687"/>
      <c r="AH16" s="687"/>
      <c r="AI16" s="687"/>
      <c r="AJ16" s="712" t="str">
        <f>IF(ヒアリングシート!C3=0,ヒアリングシート!D3,IF(ヒアリングシート!C3=1,ヒアリングシート!F3,ヒアリングシート!H3))</f>
        <v>日帰り</v>
      </c>
      <c r="AK16" s="713"/>
      <c r="AL16" s="713"/>
      <c r="AM16" s="713"/>
      <c r="AN16" s="713"/>
      <c r="AO16" s="713"/>
      <c r="AP16" s="713"/>
      <c r="AQ16" s="713"/>
      <c r="AR16" s="713"/>
      <c r="AS16" s="713"/>
      <c r="AT16" s="713"/>
      <c r="AU16" s="714"/>
      <c r="AV16" s="675" t="s">
        <v>889</v>
      </c>
      <c r="AW16" s="675"/>
      <c r="AX16" s="675"/>
      <c r="AY16" s="675"/>
      <c r="AZ16" s="675"/>
      <c r="BA16" s="675"/>
      <c r="BB16" s="688" t="s">
        <v>890</v>
      </c>
      <c r="BC16" s="688"/>
      <c r="BD16" s="688"/>
      <c r="BE16" s="688"/>
      <c r="BF16" s="688"/>
      <c r="BG16" s="674"/>
      <c r="BH16" s="674"/>
      <c r="BI16" s="674"/>
      <c r="BJ16" s="674"/>
      <c r="BK16" s="688" t="s">
        <v>891</v>
      </c>
      <c r="BL16" s="688"/>
      <c r="BM16" s="688"/>
      <c r="BN16" s="688"/>
      <c r="BO16" s="669"/>
      <c r="BP16" s="669"/>
      <c r="BQ16" s="669"/>
      <c r="BR16" s="669"/>
      <c r="BS16" s="689" t="s">
        <v>892</v>
      </c>
      <c r="BT16" s="689"/>
      <c r="BU16" s="689"/>
      <c r="BV16" s="690"/>
      <c r="BW16" s="690"/>
      <c r="BX16" s="690"/>
      <c r="BY16" s="721"/>
      <c r="BZ16" s="722"/>
      <c r="CA16" s="723"/>
      <c r="CB16" s="721"/>
      <c r="CC16" s="722"/>
      <c r="CD16" s="723"/>
      <c r="CE16" s="689" t="s">
        <v>893</v>
      </c>
      <c r="CF16" s="689"/>
      <c r="CG16" s="689"/>
      <c r="CH16" s="690"/>
      <c r="CI16" s="690"/>
      <c r="CJ16" s="690"/>
      <c r="CK16" s="690"/>
      <c r="CL16" s="690"/>
      <c r="CM16" s="690"/>
      <c r="CN16" s="690"/>
      <c r="CO16" s="690"/>
      <c r="CP16" s="690"/>
      <c r="CQ16" s="729" t="s">
        <v>894</v>
      </c>
      <c r="CR16" s="730"/>
      <c r="CS16" s="730"/>
      <c r="CT16" s="730"/>
      <c r="CU16" s="730"/>
      <c r="CV16" s="731"/>
      <c r="CW16" s="674">
        <f>IF(BG16=0,ヒアリングシート!C12,コース表!BG16+BO16+BV16+CN16)</f>
        <v>10</v>
      </c>
      <c r="CX16" s="674"/>
      <c r="CY16" s="674"/>
      <c r="CZ16" s="669" t="s">
        <v>71</v>
      </c>
      <c r="DA16" s="669"/>
      <c r="DB16" s="490"/>
      <c r="DC16" s="490"/>
      <c r="DD16" s="490"/>
      <c r="DE16" s="490"/>
      <c r="DF16" s="490"/>
      <c r="DG16" s="490"/>
      <c r="DH16" s="490"/>
      <c r="DI16" s="490"/>
      <c r="DJ16" s="490"/>
      <c r="DK16" s="490"/>
      <c r="DL16" s="490"/>
      <c r="DM16" s="490"/>
      <c r="DN16" s="490"/>
      <c r="DO16" s="490"/>
      <c r="DP16" s="491"/>
      <c r="DQ16" s="472"/>
    </row>
    <row r="17" spans="1:121" ht="5.45" customHeight="1">
      <c r="A17" s="675"/>
      <c r="B17" s="675"/>
      <c r="C17" s="675"/>
      <c r="D17" s="675"/>
      <c r="E17" s="675"/>
      <c r="F17" s="675"/>
      <c r="G17" s="675"/>
      <c r="H17" s="675"/>
      <c r="I17" s="686"/>
      <c r="J17" s="686"/>
      <c r="K17" s="686"/>
      <c r="L17" s="686"/>
      <c r="M17" s="686"/>
      <c r="N17" s="686"/>
      <c r="O17" s="686"/>
      <c r="P17" s="686"/>
      <c r="Q17" s="686"/>
      <c r="R17" s="686"/>
      <c r="S17" s="686"/>
      <c r="T17" s="686"/>
      <c r="U17" s="686"/>
      <c r="V17" s="686"/>
      <c r="W17" s="686"/>
      <c r="X17" s="686"/>
      <c r="Y17" s="686"/>
      <c r="Z17" s="686"/>
      <c r="AA17" s="686"/>
      <c r="AB17" s="686"/>
      <c r="AC17" s="686"/>
      <c r="AD17" s="686"/>
      <c r="AE17" s="686"/>
      <c r="AF17" s="687"/>
      <c r="AG17" s="687"/>
      <c r="AH17" s="687"/>
      <c r="AI17" s="687"/>
      <c r="AJ17" s="715"/>
      <c r="AK17" s="716"/>
      <c r="AL17" s="716"/>
      <c r="AM17" s="716"/>
      <c r="AN17" s="716"/>
      <c r="AO17" s="716"/>
      <c r="AP17" s="716"/>
      <c r="AQ17" s="716"/>
      <c r="AR17" s="716"/>
      <c r="AS17" s="716"/>
      <c r="AT17" s="716"/>
      <c r="AU17" s="717"/>
      <c r="AV17" s="675"/>
      <c r="AW17" s="675"/>
      <c r="AX17" s="675"/>
      <c r="AY17" s="675"/>
      <c r="AZ17" s="675"/>
      <c r="BA17" s="675"/>
      <c r="BB17" s="688"/>
      <c r="BC17" s="688"/>
      <c r="BD17" s="688"/>
      <c r="BE17" s="688"/>
      <c r="BF17" s="688"/>
      <c r="BG17" s="674"/>
      <c r="BH17" s="674"/>
      <c r="BI17" s="674"/>
      <c r="BJ17" s="674"/>
      <c r="BK17" s="688"/>
      <c r="BL17" s="688"/>
      <c r="BM17" s="688"/>
      <c r="BN17" s="688"/>
      <c r="BO17" s="669"/>
      <c r="BP17" s="669"/>
      <c r="BQ17" s="669"/>
      <c r="BR17" s="669"/>
      <c r="BS17" s="689"/>
      <c r="BT17" s="689"/>
      <c r="BU17" s="689"/>
      <c r="BV17" s="690"/>
      <c r="BW17" s="690"/>
      <c r="BX17" s="690"/>
      <c r="BY17" s="724"/>
      <c r="BZ17" s="697"/>
      <c r="CA17" s="725"/>
      <c r="CB17" s="724"/>
      <c r="CC17" s="697"/>
      <c r="CD17" s="725"/>
      <c r="CE17" s="689"/>
      <c r="CF17" s="689"/>
      <c r="CG17" s="689"/>
      <c r="CH17" s="690"/>
      <c r="CI17" s="690"/>
      <c r="CJ17" s="690"/>
      <c r="CK17" s="690"/>
      <c r="CL17" s="690"/>
      <c r="CM17" s="690"/>
      <c r="CN17" s="690"/>
      <c r="CO17" s="690"/>
      <c r="CP17" s="690"/>
      <c r="CQ17" s="732"/>
      <c r="CR17" s="701"/>
      <c r="CS17" s="701"/>
      <c r="CT17" s="701"/>
      <c r="CU17" s="701"/>
      <c r="CV17" s="733"/>
      <c r="CW17" s="674"/>
      <c r="CX17" s="674"/>
      <c r="CY17" s="674"/>
      <c r="CZ17" s="669"/>
      <c r="DA17" s="669"/>
      <c r="DB17" s="490"/>
      <c r="DC17" s="490"/>
      <c r="DD17" s="490"/>
      <c r="DE17" s="490"/>
      <c r="DF17" s="490"/>
      <c r="DG17" s="490"/>
      <c r="DH17" s="490"/>
      <c r="DI17" s="490"/>
      <c r="DJ17" s="490"/>
      <c r="DK17" s="490"/>
      <c r="DL17" s="490"/>
      <c r="DM17" s="490"/>
      <c r="DN17" s="490"/>
      <c r="DO17" s="490"/>
      <c r="DP17" s="491"/>
      <c r="DQ17" s="472"/>
    </row>
    <row r="18" spans="1:121" ht="5.45" customHeight="1">
      <c r="A18" s="675"/>
      <c r="B18" s="675"/>
      <c r="C18" s="675"/>
      <c r="D18" s="675"/>
      <c r="E18" s="675"/>
      <c r="F18" s="675"/>
      <c r="G18" s="675"/>
      <c r="H18" s="675"/>
      <c r="I18" s="686"/>
      <c r="J18" s="686"/>
      <c r="K18" s="686"/>
      <c r="L18" s="686"/>
      <c r="M18" s="686"/>
      <c r="N18" s="686"/>
      <c r="O18" s="686"/>
      <c r="P18" s="686"/>
      <c r="Q18" s="686"/>
      <c r="R18" s="686"/>
      <c r="S18" s="686"/>
      <c r="T18" s="686"/>
      <c r="U18" s="686"/>
      <c r="V18" s="686"/>
      <c r="W18" s="686"/>
      <c r="X18" s="686"/>
      <c r="Y18" s="686"/>
      <c r="Z18" s="686"/>
      <c r="AA18" s="686"/>
      <c r="AB18" s="686"/>
      <c r="AC18" s="686"/>
      <c r="AD18" s="686"/>
      <c r="AE18" s="686"/>
      <c r="AF18" s="687"/>
      <c r="AG18" s="687"/>
      <c r="AH18" s="687"/>
      <c r="AI18" s="687"/>
      <c r="AJ18" s="715"/>
      <c r="AK18" s="716"/>
      <c r="AL18" s="716"/>
      <c r="AM18" s="716"/>
      <c r="AN18" s="716"/>
      <c r="AO18" s="716"/>
      <c r="AP18" s="716"/>
      <c r="AQ18" s="716"/>
      <c r="AR18" s="716"/>
      <c r="AS18" s="716"/>
      <c r="AT18" s="716"/>
      <c r="AU18" s="717"/>
      <c r="AV18" s="675"/>
      <c r="AW18" s="675"/>
      <c r="AX18" s="675"/>
      <c r="AY18" s="675"/>
      <c r="AZ18" s="675"/>
      <c r="BA18" s="675"/>
      <c r="BB18" s="688"/>
      <c r="BC18" s="688"/>
      <c r="BD18" s="688"/>
      <c r="BE18" s="688"/>
      <c r="BF18" s="688"/>
      <c r="BG18" s="674"/>
      <c r="BH18" s="674"/>
      <c r="BI18" s="674"/>
      <c r="BJ18" s="674"/>
      <c r="BK18" s="688"/>
      <c r="BL18" s="688"/>
      <c r="BM18" s="688"/>
      <c r="BN18" s="688"/>
      <c r="BO18" s="669"/>
      <c r="BP18" s="669"/>
      <c r="BQ18" s="669"/>
      <c r="BR18" s="669"/>
      <c r="BS18" s="689"/>
      <c r="BT18" s="689"/>
      <c r="BU18" s="689"/>
      <c r="BV18" s="690"/>
      <c r="BW18" s="690"/>
      <c r="BX18" s="690"/>
      <c r="BY18" s="724"/>
      <c r="BZ18" s="697"/>
      <c r="CA18" s="725"/>
      <c r="CB18" s="724"/>
      <c r="CC18" s="697"/>
      <c r="CD18" s="725"/>
      <c r="CE18" s="689"/>
      <c r="CF18" s="689"/>
      <c r="CG18" s="689"/>
      <c r="CH18" s="690"/>
      <c r="CI18" s="690"/>
      <c r="CJ18" s="690"/>
      <c r="CK18" s="690"/>
      <c r="CL18" s="690"/>
      <c r="CM18" s="690"/>
      <c r="CN18" s="690"/>
      <c r="CO18" s="690"/>
      <c r="CP18" s="690"/>
      <c r="CQ18" s="732"/>
      <c r="CR18" s="701"/>
      <c r="CS18" s="701"/>
      <c r="CT18" s="701"/>
      <c r="CU18" s="701"/>
      <c r="CV18" s="733"/>
      <c r="CW18" s="674"/>
      <c r="CX18" s="674"/>
      <c r="CY18" s="674"/>
      <c r="CZ18" s="669"/>
      <c r="DA18" s="669"/>
      <c r="DB18" s="497"/>
      <c r="DC18" s="497"/>
      <c r="DD18" s="497"/>
      <c r="DE18" s="497"/>
      <c r="DF18" s="497"/>
      <c r="DG18" s="497"/>
      <c r="DH18" s="497"/>
      <c r="DI18" s="497"/>
      <c r="DJ18" s="497"/>
      <c r="DK18" s="497"/>
      <c r="DL18" s="497"/>
      <c r="DM18" s="497"/>
      <c r="DN18" s="497"/>
      <c r="DO18" s="491"/>
      <c r="DP18" s="491"/>
      <c r="DQ18" s="472"/>
    </row>
    <row r="19" spans="1:121" ht="5.45" customHeight="1">
      <c r="A19" s="675"/>
      <c r="B19" s="675"/>
      <c r="C19" s="675"/>
      <c r="D19" s="675"/>
      <c r="E19" s="675"/>
      <c r="F19" s="675"/>
      <c r="G19" s="675"/>
      <c r="H19" s="675"/>
      <c r="I19" s="686"/>
      <c r="J19" s="686"/>
      <c r="K19" s="686"/>
      <c r="L19" s="686"/>
      <c r="M19" s="686"/>
      <c r="N19" s="686"/>
      <c r="O19" s="686"/>
      <c r="P19" s="686"/>
      <c r="Q19" s="686"/>
      <c r="R19" s="686"/>
      <c r="S19" s="686"/>
      <c r="T19" s="686"/>
      <c r="U19" s="686"/>
      <c r="V19" s="686"/>
      <c r="W19" s="686"/>
      <c r="X19" s="686"/>
      <c r="Y19" s="686"/>
      <c r="Z19" s="686"/>
      <c r="AA19" s="686"/>
      <c r="AB19" s="686"/>
      <c r="AC19" s="686"/>
      <c r="AD19" s="686"/>
      <c r="AE19" s="686"/>
      <c r="AF19" s="687"/>
      <c r="AG19" s="687"/>
      <c r="AH19" s="687"/>
      <c r="AI19" s="687"/>
      <c r="AJ19" s="718"/>
      <c r="AK19" s="719"/>
      <c r="AL19" s="719"/>
      <c r="AM19" s="719"/>
      <c r="AN19" s="719"/>
      <c r="AO19" s="719"/>
      <c r="AP19" s="719"/>
      <c r="AQ19" s="719"/>
      <c r="AR19" s="719"/>
      <c r="AS19" s="719"/>
      <c r="AT19" s="719"/>
      <c r="AU19" s="720"/>
      <c r="AV19" s="675"/>
      <c r="AW19" s="675"/>
      <c r="AX19" s="675"/>
      <c r="AY19" s="675"/>
      <c r="AZ19" s="675"/>
      <c r="BA19" s="675"/>
      <c r="BB19" s="688"/>
      <c r="BC19" s="688"/>
      <c r="BD19" s="688"/>
      <c r="BE19" s="688"/>
      <c r="BF19" s="688"/>
      <c r="BG19" s="674"/>
      <c r="BH19" s="674"/>
      <c r="BI19" s="674"/>
      <c r="BJ19" s="674"/>
      <c r="BK19" s="688"/>
      <c r="BL19" s="688"/>
      <c r="BM19" s="688"/>
      <c r="BN19" s="688"/>
      <c r="BO19" s="669"/>
      <c r="BP19" s="669"/>
      <c r="BQ19" s="669"/>
      <c r="BR19" s="669"/>
      <c r="BS19" s="689"/>
      <c r="BT19" s="689"/>
      <c r="BU19" s="689"/>
      <c r="BV19" s="690"/>
      <c r="BW19" s="690"/>
      <c r="BX19" s="690"/>
      <c r="BY19" s="726"/>
      <c r="BZ19" s="727"/>
      <c r="CA19" s="728"/>
      <c r="CB19" s="726"/>
      <c r="CC19" s="727"/>
      <c r="CD19" s="728"/>
      <c r="CE19" s="689"/>
      <c r="CF19" s="689"/>
      <c r="CG19" s="689"/>
      <c r="CH19" s="690"/>
      <c r="CI19" s="690"/>
      <c r="CJ19" s="690"/>
      <c r="CK19" s="690"/>
      <c r="CL19" s="690"/>
      <c r="CM19" s="690"/>
      <c r="CN19" s="690"/>
      <c r="CO19" s="690"/>
      <c r="CP19" s="690"/>
      <c r="CQ19" s="734"/>
      <c r="CR19" s="735"/>
      <c r="CS19" s="735"/>
      <c r="CT19" s="735"/>
      <c r="CU19" s="735"/>
      <c r="CV19" s="736"/>
      <c r="CW19" s="674"/>
      <c r="CX19" s="674"/>
      <c r="CY19" s="674"/>
      <c r="CZ19" s="669"/>
      <c r="DA19" s="669"/>
      <c r="DB19" s="489"/>
      <c r="DC19" s="489"/>
      <c r="DD19" s="489"/>
      <c r="DE19" s="489"/>
      <c r="DF19" s="489"/>
      <c r="DG19" s="489"/>
      <c r="DH19" s="489"/>
      <c r="DI19" s="489"/>
      <c r="DJ19" s="489"/>
      <c r="DK19" s="489"/>
      <c r="DL19" s="489"/>
      <c r="DM19" s="489"/>
      <c r="DN19" s="489"/>
      <c r="DO19" s="472"/>
      <c r="DP19" s="472"/>
      <c r="DQ19" s="472"/>
    </row>
    <row r="20" spans="1:121" ht="5.45" customHeight="1">
      <c r="A20" s="487"/>
      <c r="B20" s="487"/>
      <c r="C20" s="487"/>
      <c r="D20" s="487"/>
      <c r="E20" s="487"/>
      <c r="F20" s="487"/>
      <c r="G20" s="487"/>
      <c r="H20" s="487"/>
      <c r="I20" s="487"/>
      <c r="J20" s="487"/>
      <c r="K20" s="487"/>
      <c r="L20" s="487"/>
      <c r="M20" s="487"/>
      <c r="N20" s="487"/>
      <c r="O20" s="487"/>
      <c r="P20" s="487"/>
      <c r="Q20" s="487"/>
      <c r="R20" s="487"/>
      <c r="S20" s="487"/>
      <c r="T20" s="487"/>
      <c r="U20" s="487"/>
      <c r="V20" s="487"/>
      <c r="W20" s="487"/>
      <c r="X20" s="487"/>
      <c r="Y20" s="487"/>
      <c r="Z20" s="487"/>
      <c r="AA20" s="487"/>
      <c r="AB20" s="487"/>
      <c r="AC20" s="487"/>
      <c r="AD20" s="487"/>
      <c r="AE20" s="487"/>
      <c r="AF20" s="487"/>
      <c r="AG20" s="487"/>
      <c r="AH20" s="487"/>
      <c r="AI20" s="487"/>
      <c r="AJ20" s="487"/>
      <c r="AK20" s="487"/>
      <c r="AL20" s="487"/>
      <c r="AM20" s="487"/>
      <c r="AN20" s="487"/>
      <c r="AO20" s="487"/>
      <c r="AP20" s="487"/>
      <c r="AQ20" s="487"/>
      <c r="AR20" s="487"/>
      <c r="AS20" s="487"/>
      <c r="AT20" s="487"/>
      <c r="AU20" s="487"/>
      <c r="AV20" s="487"/>
      <c r="AW20" s="487"/>
      <c r="AX20" s="487"/>
      <c r="AY20" s="487"/>
      <c r="AZ20" s="487"/>
      <c r="BA20" s="487"/>
      <c r="BB20" s="487"/>
      <c r="BC20" s="487"/>
      <c r="BD20" s="487"/>
      <c r="BE20" s="487"/>
      <c r="BF20" s="487"/>
      <c r="BG20" s="487"/>
      <c r="BH20" s="487"/>
      <c r="BI20" s="487"/>
      <c r="BJ20" s="487"/>
      <c r="BK20" s="487"/>
      <c r="BL20" s="487"/>
      <c r="BM20" s="498"/>
      <c r="BN20" s="498"/>
      <c r="BO20" s="498"/>
      <c r="BP20" s="498"/>
      <c r="BQ20" s="498"/>
      <c r="BR20" s="498"/>
      <c r="BS20" s="498"/>
      <c r="BT20" s="498"/>
      <c r="BU20" s="498"/>
      <c r="BV20" s="498"/>
      <c r="BW20" s="498"/>
      <c r="BX20" s="498"/>
      <c r="BY20" s="498"/>
      <c r="BZ20" s="498"/>
      <c r="CA20" s="498"/>
      <c r="CB20" s="498"/>
      <c r="CC20" s="472"/>
      <c r="CD20" s="489"/>
      <c r="CE20" s="489"/>
      <c r="CF20" s="489"/>
      <c r="CG20" s="489"/>
      <c r="CH20" s="489"/>
      <c r="CI20" s="489"/>
      <c r="CJ20" s="489"/>
      <c r="CK20" s="489"/>
      <c r="CL20" s="489"/>
      <c r="CM20" s="489"/>
      <c r="CN20" s="489"/>
      <c r="CO20" s="489"/>
      <c r="CP20" s="489"/>
      <c r="CQ20" s="489"/>
      <c r="CR20" s="489"/>
      <c r="CS20" s="489"/>
      <c r="CT20" s="489"/>
      <c r="CU20" s="489"/>
      <c r="CV20" s="472"/>
      <c r="CW20" s="472"/>
      <c r="CX20" s="472"/>
      <c r="CY20" s="472"/>
      <c r="CZ20" s="472"/>
      <c r="DA20" s="472"/>
      <c r="DB20" s="472"/>
      <c r="DC20" s="472"/>
      <c r="DD20" s="472"/>
      <c r="DE20" s="472"/>
      <c r="DF20" s="472"/>
      <c r="DG20" s="472"/>
      <c r="DH20" s="472"/>
      <c r="DI20" s="472"/>
      <c r="DJ20" s="472"/>
      <c r="DK20" s="489"/>
      <c r="DL20" s="489"/>
      <c r="DM20" s="489"/>
      <c r="DN20" s="489"/>
      <c r="DO20" s="489"/>
      <c r="DP20" s="499"/>
      <c r="DQ20" s="472"/>
    </row>
    <row r="21" spans="1:121" ht="12" customHeight="1">
      <c r="A21" s="699" t="s">
        <v>895</v>
      </c>
      <c r="B21" s="666"/>
      <c r="C21" s="666"/>
      <c r="D21" s="666"/>
      <c r="E21" s="666"/>
      <c r="F21" s="666"/>
      <c r="G21" s="666"/>
      <c r="H21" s="666"/>
      <c r="I21" s="671">
        <f>ヒアリングシート!C19</f>
        <v>0</v>
      </c>
      <c r="J21" s="671"/>
      <c r="K21" s="671"/>
      <c r="L21" s="671"/>
      <c r="M21" s="671"/>
      <c r="N21" s="671"/>
      <c r="O21" s="671"/>
      <c r="P21" s="671"/>
      <c r="Q21" s="671"/>
      <c r="R21" s="671"/>
      <c r="S21" s="671"/>
      <c r="T21" s="671"/>
      <c r="U21" s="671"/>
      <c r="V21" s="671"/>
      <c r="W21" s="671"/>
      <c r="X21" s="671"/>
      <c r="Y21" s="671"/>
      <c r="Z21" s="671"/>
      <c r="AA21" s="671"/>
      <c r="AB21" s="671"/>
      <c r="AC21" s="671"/>
      <c r="AD21" s="671"/>
      <c r="AE21" s="671"/>
      <c r="AF21" s="671"/>
      <c r="AG21" s="671"/>
      <c r="AH21" s="671"/>
      <c r="AI21" s="671"/>
      <c r="AJ21" s="671"/>
      <c r="AK21" s="671"/>
      <c r="AL21" s="671"/>
      <c r="AM21" s="671"/>
      <c r="AN21" s="671"/>
      <c r="AO21" s="671"/>
      <c r="AP21" s="671"/>
      <c r="AQ21" s="671"/>
      <c r="AR21" s="671"/>
      <c r="AS21" s="671"/>
      <c r="AT21" s="671"/>
      <c r="AU21" s="671"/>
      <c r="AV21" s="671"/>
      <c r="AW21" s="671"/>
      <c r="AX21" s="737" t="s">
        <v>1006</v>
      </c>
      <c r="AY21" s="737"/>
      <c r="AZ21" s="737"/>
      <c r="BA21" s="737"/>
      <c r="BB21" s="737"/>
      <c r="BC21" s="737"/>
      <c r="BD21" s="737"/>
      <c r="BE21" s="737"/>
      <c r="BF21" s="737"/>
      <c r="BG21" s="737"/>
      <c r="BH21" s="737"/>
      <c r="BI21" s="737"/>
      <c r="BJ21" s="737"/>
      <c r="BK21" s="737"/>
      <c r="BL21" s="737"/>
      <c r="BM21" s="737"/>
      <c r="BN21" s="737"/>
      <c r="BO21" s="737"/>
      <c r="BP21" s="737"/>
      <c r="BQ21" s="737"/>
      <c r="BR21" s="737"/>
      <c r="BS21" s="737"/>
      <c r="BT21" s="737"/>
      <c r="BU21" s="737"/>
      <c r="BV21" s="737"/>
      <c r="BW21" s="737"/>
      <c r="BX21" s="737"/>
      <c r="BY21" s="737"/>
      <c r="BZ21" s="737"/>
      <c r="CA21" s="737"/>
      <c r="CB21" s="737"/>
      <c r="CC21" s="737"/>
      <c r="CD21" s="737"/>
      <c r="CE21" s="737"/>
      <c r="CF21" s="737"/>
      <c r="CG21" s="737"/>
      <c r="CH21" s="737"/>
      <c r="CI21" s="737"/>
      <c r="CJ21" s="737"/>
      <c r="CK21" s="737"/>
      <c r="CL21" s="737"/>
      <c r="CM21" s="737"/>
      <c r="CN21" s="737"/>
      <c r="CO21" s="737"/>
      <c r="CP21" s="737"/>
      <c r="CQ21" s="737"/>
      <c r="CR21" s="737"/>
      <c r="CS21" s="737"/>
      <c r="CT21" s="737"/>
      <c r="CU21" s="737"/>
      <c r="CV21" s="737"/>
      <c r="CW21" s="737"/>
      <c r="CX21" s="737"/>
      <c r="CY21" s="737"/>
      <c r="CZ21" s="737"/>
      <c r="DA21" s="737"/>
      <c r="DB21" s="737"/>
      <c r="DC21" s="737"/>
      <c r="DD21" s="666" t="s">
        <v>896</v>
      </c>
      <c r="DE21" s="667"/>
      <c r="DF21" s="667"/>
      <c r="DG21" s="667"/>
      <c r="DH21" s="667"/>
      <c r="DI21" s="667"/>
      <c r="DJ21" s="667"/>
      <c r="DK21" s="667"/>
      <c r="DL21" s="667"/>
      <c r="DM21" s="667"/>
      <c r="DN21" s="667"/>
      <c r="DO21" s="667"/>
      <c r="DP21" s="667"/>
      <c r="DQ21" s="668"/>
    </row>
    <row r="22" spans="1:121" ht="14.1" hidden="1" customHeight="1">
      <c r="A22" s="500"/>
      <c r="B22" s="501"/>
      <c r="C22" s="501"/>
      <c r="D22" s="501"/>
      <c r="E22" s="501"/>
      <c r="F22" s="501"/>
      <c r="G22" s="501"/>
      <c r="H22" s="501"/>
      <c r="I22" s="625"/>
      <c r="J22" s="625"/>
      <c r="K22" s="625"/>
      <c r="L22" s="625"/>
      <c r="M22" s="625"/>
      <c r="N22" s="625"/>
      <c r="O22" s="625"/>
      <c r="P22" s="625"/>
      <c r="Q22" s="625"/>
      <c r="R22" s="625"/>
      <c r="S22" s="625"/>
      <c r="T22" s="625"/>
      <c r="U22" s="625"/>
      <c r="V22" s="625"/>
      <c r="W22" s="625"/>
      <c r="X22" s="625"/>
      <c r="Y22" s="625"/>
      <c r="Z22" s="625"/>
      <c r="AA22" s="625"/>
      <c r="AB22" s="625"/>
      <c r="AC22" s="625"/>
      <c r="AD22" s="625"/>
      <c r="AE22" s="625"/>
      <c r="AF22" s="625"/>
      <c r="AG22" s="625"/>
      <c r="AH22" s="625"/>
      <c r="AI22" s="625"/>
      <c r="AJ22" s="625"/>
      <c r="AK22" s="625"/>
      <c r="AL22" s="625"/>
      <c r="AM22" s="625"/>
      <c r="AN22" s="625"/>
      <c r="AO22" s="625"/>
      <c r="AP22" s="625"/>
      <c r="AQ22" s="625"/>
      <c r="AR22" s="625"/>
      <c r="AS22" s="625"/>
      <c r="AT22" s="625"/>
      <c r="AU22" s="625"/>
      <c r="AV22" s="625"/>
      <c r="AW22" s="625"/>
      <c r="BG22" s="488"/>
      <c r="BH22" s="488"/>
      <c r="BI22" s="488"/>
      <c r="BJ22" s="488"/>
      <c r="BK22" s="488"/>
      <c r="BL22" s="488"/>
      <c r="BM22" s="488"/>
      <c r="BN22" s="488"/>
      <c r="BO22" s="488"/>
      <c r="BP22" s="488"/>
      <c r="BQ22" s="488"/>
      <c r="BR22" s="488"/>
      <c r="BS22" s="488"/>
      <c r="BT22" s="488"/>
      <c r="BU22" s="488"/>
      <c r="BV22" s="488"/>
      <c r="BW22" s="488"/>
      <c r="BX22" s="488"/>
      <c r="BY22" s="488"/>
      <c r="BZ22" s="488"/>
      <c r="CA22" s="488"/>
      <c r="CB22" s="488"/>
      <c r="CC22" s="488"/>
      <c r="CD22" s="488"/>
      <c r="CE22" s="488"/>
      <c r="CF22" s="488"/>
      <c r="CG22" s="488"/>
      <c r="CH22" s="488"/>
      <c r="CI22" s="488"/>
      <c r="CJ22" s="488"/>
      <c r="CK22" s="488"/>
      <c r="CL22" s="488"/>
      <c r="CM22" s="488"/>
      <c r="CN22" s="488"/>
      <c r="CO22" s="488"/>
      <c r="CP22" s="488"/>
      <c r="CQ22" s="488"/>
      <c r="CR22" s="488"/>
      <c r="CS22" s="488"/>
      <c r="CT22" s="488"/>
      <c r="CU22" s="488"/>
      <c r="CV22" s="488"/>
      <c r="CW22" s="488"/>
      <c r="CX22" s="488"/>
      <c r="CY22" s="488"/>
      <c r="CZ22" s="487"/>
      <c r="DA22" s="487"/>
      <c r="DB22" s="487"/>
      <c r="DC22" s="487"/>
      <c r="DD22" s="620"/>
      <c r="DE22" s="505"/>
      <c r="DF22" s="505"/>
      <c r="DG22" s="505"/>
      <c r="DH22" s="505"/>
      <c r="DI22" s="505"/>
      <c r="DJ22" s="505"/>
      <c r="DK22" s="505"/>
      <c r="DL22" s="505"/>
      <c r="DM22" s="505"/>
      <c r="DN22" s="505"/>
      <c r="DO22" s="505"/>
      <c r="DP22" s="505"/>
      <c r="DQ22" s="506"/>
    </row>
    <row r="23" spans="1:121" ht="14.1" hidden="1" customHeight="1">
      <c r="A23" s="507"/>
      <c r="B23" s="508"/>
      <c r="C23" s="508"/>
      <c r="D23" s="508"/>
      <c r="E23" s="508"/>
      <c r="F23" s="508"/>
      <c r="G23" s="508"/>
      <c r="H23" s="508"/>
      <c r="I23" s="625"/>
      <c r="J23" s="625"/>
      <c r="K23" s="625"/>
      <c r="L23" s="625"/>
      <c r="M23" s="625"/>
      <c r="N23" s="625"/>
      <c r="O23" s="625"/>
      <c r="P23" s="625"/>
      <c r="Q23" s="625"/>
      <c r="R23" s="625"/>
      <c r="S23" s="625"/>
      <c r="T23" s="625"/>
      <c r="U23" s="625"/>
      <c r="V23" s="625"/>
      <c r="W23" s="625"/>
      <c r="X23" s="625"/>
      <c r="Y23" s="625"/>
      <c r="Z23" s="625"/>
      <c r="AA23" s="625"/>
      <c r="AB23" s="625"/>
      <c r="AC23" s="625"/>
      <c r="AD23" s="625"/>
      <c r="AE23" s="625"/>
      <c r="AF23" s="625"/>
      <c r="AG23" s="625"/>
      <c r="AH23" s="625"/>
      <c r="AI23" s="625"/>
      <c r="AJ23" s="625"/>
      <c r="AK23" s="625"/>
      <c r="AL23" s="625"/>
      <c r="AM23" s="625"/>
      <c r="AN23" s="625"/>
      <c r="AO23" s="625"/>
      <c r="AP23" s="625"/>
      <c r="AQ23" s="625"/>
      <c r="AR23" s="625"/>
      <c r="AS23" s="625"/>
      <c r="AT23" s="625"/>
      <c r="AU23" s="625"/>
      <c r="AV23" s="625"/>
      <c r="AW23" s="625"/>
      <c r="BG23" s="488"/>
      <c r="BH23" s="488"/>
      <c r="BI23" s="488"/>
      <c r="BJ23" s="488"/>
      <c r="BK23" s="488"/>
      <c r="BL23" s="488"/>
      <c r="BM23" s="488"/>
      <c r="BN23" s="488"/>
      <c r="BO23" s="488"/>
      <c r="BP23" s="488"/>
      <c r="BQ23" s="488"/>
      <c r="BR23" s="488"/>
      <c r="BS23" s="488"/>
      <c r="BT23" s="488"/>
      <c r="BU23" s="488"/>
      <c r="BV23" s="488"/>
      <c r="BW23" s="488"/>
      <c r="BX23" s="488"/>
      <c r="BY23" s="488"/>
      <c r="BZ23" s="521"/>
      <c r="CA23" s="521"/>
      <c r="CB23" s="521"/>
      <c r="CC23" s="521"/>
      <c r="CD23" s="521"/>
      <c r="CE23" s="521"/>
      <c r="CF23" s="488"/>
      <c r="CG23" s="488"/>
      <c r="CH23" s="488"/>
      <c r="CI23" s="488"/>
      <c r="CJ23" s="488"/>
      <c r="CK23" s="488"/>
      <c r="CL23" s="488"/>
      <c r="CM23" s="488"/>
      <c r="CN23" s="488"/>
      <c r="CO23" s="488"/>
      <c r="CP23" s="488"/>
      <c r="CQ23" s="488"/>
      <c r="CR23" s="488"/>
      <c r="CS23" s="488"/>
      <c r="CT23" s="488"/>
      <c r="CU23" s="488"/>
      <c r="CV23" s="488"/>
      <c r="CW23" s="488"/>
      <c r="CX23" s="488"/>
      <c r="CY23" s="488"/>
      <c r="CZ23" s="487"/>
      <c r="DA23" s="487"/>
      <c r="DB23" s="487"/>
      <c r="DC23" s="487"/>
      <c r="DD23" s="512"/>
      <c r="DE23" s="512"/>
      <c r="DF23" s="512"/>
      <c r="DG23" s="512"/>
      <c r="DH23" s="512"/>
      <c r="DI23" s="512"/>
      <c r="DJ23" s="512"/>
      <c r="DK23" s="512"/>
      <c r="DL23" s="512"/>
      <c r="DM23" s="512"/>
      <c r="DN23" s="512"/>
      <c r="DO23" s="512"/>
      <c r="DP23" s="512"/>
      <c r="DQ23" s="513"/>
    </row>
    <row r="24" spans="1:121" ht="14.1" hidden="1" customHeight="1">
      <c r="A24" s="507"/>
      <c r="B24" s="508"/>
      <c r="C24" s="508"/>
      <c r="D24" s="508"/>
      <c r="E24" s="508"/>
      <c r="F24" s="508"/>
      <c r="G24" s="508"/>
      <c r="H24" s="508"/>
      <c r="I24" s="625"/>
      <c r="J24" s="625"/>
      <c r="K24" s="625"/>
      <c r="L24" s="625"/>
      <c r="M24" s="625"/>
      <c r="N24" s="625"/>
      <c r="O24" s="625"/>
      <c r="P24" s="625"/>
      <c r="Q24" s="625"/>
      <c r="R24" s="625"/>
      <c r="S24" s="625"/>
      <c r="T24" s="625"/>
      <c r="U24" s="625"/>
      <c r="V24" s="625"/>
      <c r="W24" s="625"/>
      <c r="X24" s="625"/>
      <c r="Y24" s="625"/>
      <c r="Z24" s="625"/>
      <c r="AA24" s="625"/>
      <c r="AB24" s="625"/>
      <c r="AC24" s="625"/>
      <c r="AD24" s="625"/>
      <c r="AE24" s="625"/>
      <c r="AF24" s="625"/>
      <c r="AG24" s="625"/>
      <c r="AH24" s="625"/>
      <c r="AI24" s="625"/>
      <c r="AJ24" s="625"/>
      <c r="AK24" s="625"/>
      <c r="AL24" s="625"/>
      <c r="AM24" s="625"/>
      <c r="AN24" s="625"/>
      <c r="AO24" s="625"/>
      <c r="AP24" s="625"/>
      <c r="AQ24" s="625"/>
      <c r="AR24" s="625"/>
      <c r="AS24" s="625"/>
      <c r="AT24" s="625"/>
      <c r="AU24" s="625"/>
      <c r="AV24" s="625"/>
      <c r="AW24" s="625"/>
      <c r="BG24" s="488"/>
      <c r="BH24" s="488"/>
      <c r="BI24" s="488"/>
      <c r="BJ24" s="488"/>
      <c r="BK24" s="488"/>
      <c r="BL24" s="488"/>
      <c r="BM24" s="488"/>
      <c r="BN24" s="488"/>
      <c r="BO24" s="488"/>
      <c r="BP24" s="488"/>
      <c r="BQ24" s="488"/>
      <c r="BR24" s="488"/>
      <c r="BS24" s="488"/>
      <c r="BT24" s="488"/>
      <c r="BU24" s="488"/>
      <c r="BV24" s="488"/>
      <c r="BW24" s="488"/>
      <c r="BX24" s="488"/>
      <c r="BY24" s="488"/>
      <c r="BZ24" s="521"/>
      <c r="CA24" s="521"/>
      <c r="CB24" s="521"/>
      <c r="CC24" s="521"/>
      <c r="CD24" s="521"/>
      <c r="CE24" s="521"/>
      <c r="CF24" s="488"/>
      <c r="CG24" s="488"/>
      <c r="CH24" s="488"/>
      <c r="CI24" s="488"/>
      <c r="CJ24" s="488"/>
      <c r="CK24" s="488"/>
      <c r="CL24" s="488"/>
      <c r="CM24" s="488"/>
      <c r="CN24" s="488"/>
      <c r="CO24" s="488"/>
      <c r="CP24" s="488"/>
      <c r="CQ24" s="488"/>
      <c r="CR24" s="488"/>
      <c r="CS24" s="488"/>
      <c r="CT24" s="488"/>
      <c r="CU24" s="488"/>
      <c r="CV24" s="488"/>
      <c r="CW24" s="488"/>
      <c r="CX24" s="488"/>
      <c r="CY24" s="488"/>
      <c r="CZ24" s="487"/>
      <c r="DA24" s="487"/>
      <c r="DB24" s="487"/>
      <c r="DC24" s="487"/>
      <c r="DD24" s="512"/>
      <c r="DE24" s="705"/>
      <c r="DF24" s="705"/>
      <c r="DG24" s="705"/>
      <c r="DH24" s="705"/>
      <c r="DI24" s="705"/>
      <c r="DJ24" s="705"/>
      <c r="DK24" s="705"/>
      <c r="DL24" s="705"/>
      <c r="DM24" s="705"/>
      <c r="DN24" s="705"/>
      <c r="DO24" s="705"/>
      <c r="DP24" s="705"/>
      <c r="DQ24" s="513"/>
    </row>
    <row r="25" spans="1:121" ht="14.1" customHeight="1">
      <c r="A25" s="507"/>
      <c r="B25" s="508"/>
      <c r="C25" s="508"/>
      <c r="D25" s="508"/>
      <c r="E25" s="508"/>
      <c r="F25" s="508"/>
      <c r="G25" s="508"/>
      <c r="H25" s="509"/>
      <c r="I25" s="625"/>
      <c r="J25" s="625"/>
      <c r="K25" s="625"/>
      <c r="L25" s="625"/>
      <c r="M25" s="625"/>
      <c r="N25" s="625"/>
      <c r="O25" s="625"/>
      <c r="P25" s="625"/>
      <c r="Q25" s="625"/>
      <c r="R25" s="625"/>
      <c r="S25" s="625"/>
      <c r="T25" s="625"/>
      <c r="U25" s="625"/>
      <c r="V25" s="625"/>
      <c r="W25" s="625"/>
      <c r="X25" s="625"/>
      <c r="Y25" s="625"/>
      <c r="Z25" s="625"/>
      <c r="AA25" s="625"/>
      <c r="AB25" s="625"/>
      <c r="AC25" s="625"/>
      <c r="AD25" s="625"/>
      <c r="AE25" s="625"/>
      <c r="AF25" s="625"/>
      <c r="AG25" s="625"/>
      <c r="AH25" s="625"/>
      <c r="AI25" s="625"/>
      <c r="AJ25" s="625"/>
      <c r="AK25" s="625"/>
      <c r="AL25" s="625"/>
      <c r="AM25" s="625"/>
      <c r="AN25" s="625"/>
      <c r="AO25" s="625"/>
      <c r="AP25" s="625"/>
      <c r="AQ25" s="625"/>
      <c r="AR25" s="625"/>
      <c r="AS25" s="625"/>
      <c r="AT25" s="625"/>
      <c r="AU25" s="625"/>
      <c r="AV25" s="625"/>
      <c r="AW25" s="625"/>
      <c r="AX25" s="488"/>
      <c r="AY25" s="488"/>
      <c r="AZ25" s="488"/>
      <c r="BA25" s="488"/>
      <c r="BB25" s="488"/>
      <c r="BC25" s="488"/>
      <c r="BD25" s="488"/>
      <c r="BE25" s="488"/>
      <c r="BF25" s="488"/>
      <c r="BG25" s="488"/>
      <c r="BH25" s="488"/>
      <c r="BI25" s="488"/>
      <c r="BJ25" s="488"/>
      <c r="BK25" s="488"/>
      <c r="BL25" s="488"/>
      <c r="BM25" s="488"/>
      <c r="BN25" s="488"/>
      <c r="BO25" s="488"/>
      <c r="BP25" s="488"/>
      <c r="BQ25" s="488"/>
      <c r="BR25" s="488"/>
      <c r="BS25" s="488"/>
      <c r="BT25" s="488"/>
      <c r="BU25" s="488"/>
      <c r="BV25" s="488"/>
      <c r="BW25" s="488"/>
      <c r="BX25" s="488"/>
      <c r="BY25" s="488"/>
      <c r="BZ25" s="488"/>
      <c r="CA25" s="488"/>
      <c r="CB25" s="488"/>
      <c r="CC25" s="488"/>
      <c r="CD25" s="488"/>
      <c r="CE25" s="488"/>
      <c r="CF25" s="488"/>
      <c r="CG25" s="488"/>
      <c r="CH25" s="488"/>
      <c r="CI25" s="488"/>
      <c r="CJ25" s="488"/>
      <c r="CK25" s="488"/>
      <c r="CL25" s="488"/>
      <c r="CM25" s="488"/>
      <c r="CN25" s="488"/>
      <c r="CO25" s="488"/>
      <c r="CP25" s="488"/>
      <c r="CQ25" s="488"/>
      <c r="CR25" s="488"/>
      <c r="CS25" s="488"/>
      <c r="CT25" s="488"/>
      <c r="CU25" s="488"/>
      <c r="CV25" s="488"/>
      <c r="CW25" s="488"/>
      <c r="CX25" s="488"/>
      <c r="CY25" s="488"/>
      <c r="CZ25" s="487"/>
      <c r="DA25" s="487"/>
      <c r="DB25" s="487"/>
      <c r="DC25" s="510"/>
      <c r="DD25" s="512"/>
      <c r="DE25" s="520"/>
      <c r="DF25" s="520"/>
      <c r="DG25" s="520"/>
      <c r="DH25" s="520"/>
      <c r="DI25" s="520"/>
      <c r="DJ25" s="520"/>
      <c r="DK25" s="520"/>
      <c r="DL25" s="520"/>
      <c r="DM25" s="520"/>
      <c r="DN25" s="520"/>
      <c r="DO25" s="520"/>
      <c r="DP25" s="520"/>
      <c r="DQ25" s="513"/>
    </row>
    <row r="26" spans="1:121" ht="14.1" customHeight="1">
      <c r="A26" s="514"/>
      <c r="H26" s="515"/>
      <c r="I26" s="503"/>
      <c r="J26" s="665" t="s">
        <v>897</v>
      </c>
      <c r="K26" s="664"/>
      <c r="L26" s="664"/>
      <c r="M26" s="664"/>
      <c r="N26" s="664"/>
      <c r="O26" s="664"/>
      <c r="P26" s="664"/>
      <c r="Q26" s="664"/>
      <c r="R26" s="664"/>
      <c r="S26" s="664"/>
      <c r="T26" s="664"/>
      <c r="U26" s="664"/>
      <c r="V26" s="664"/>
      <c r="W26" s="664"/>
      <c r="X26" s="658"/>
      <c r="Y26" s="658"/>
      <c r="Z26" s="658"/>
      <c r="AA26" s="658"/>
      <c r="AB26" s="658"/>
      <c r="AC26" s="658"/>
      <c r="AD26" s="516" t="s">
        <v>898</v>
      </c>
      <c r="AE26" s="518"/>
      <c r="AF26" s="635">
        <f>ヒアリングシート!B56</f>
        <v>0</v>
      </c>
      <c r="AG26" s="635"/>
      <c r="AH26" s="635"/>
      <c r="AI26" s="635"/>
      <c r="AJ26" s="635"/>
      <c r="AK26" s="635"/>
      <c r="AL26" s="635"/>
      <c r="AM26" s="635"/>
      <c r="AN26" s="635"/>
      <c r="AO26" s="635"/>
      <c r="AP26" s="635"/>
      <c r="AQ26" s="635"/>
      <c r="AR26" s="635"/>
      <c r="AS26" s="635"/>
      <c r="AT26" s="635"/>
      <c r="AU26" s="635"/>
      <c r="AV26" s="635"/>
      <c r="AW26" s="635"/>
      <c r="AX26" s="518"/>
      <c r="AY26" s="518"/>
      <c r="AZ26" s="518"/>
      <c r="BA26" s="518"/>
      <c r="BB26" s="518"/>
      <c r="BC26" s="518"/>
      <c r="BD26" s="634">
        <f>ヒアリングシート!B58</f>
        <v>0</v>
      </c>
      <c r="BE26" s="634"/>
      <c r="BF26" s="634"/>
      <c r="BG26" s="634"/>
      <c r="BH26" s="634"/>
      <c r="BI26" s="634"/>
      <c r="BJ26" s="634"/>
      <c r="BK26" s="634"/>
      <c r="BL26" s="634"/>
      <c r="BM26" s="634"/>
      <c r="BN26" s="634"/>
      <c r="BO26" s="634"/>
      <c r="BP26" s="634"/>
      <c r="BQ26" s="634"/>
      <c r="BR26" s="634"/>
      <c r="BS26" s="634"/>
      <c r="BT26" s="634"/>
      <c r="BU26" s="634"/>
      <c r="BV26" s="518"/>
      <c r="BW26" s="518"/>
      <c r="BX26" s="518"/>
      <c r="BY26" s="518"/>
      <c r="BZ26" s="518"/>
      <c r="CA26" s="518"/>
      <c r="CB26" s="518"/>
      <c r="CC26" s="518"/>
      <c r="CD26" s="518"/>
      <c r="CE26" s="635">
        <f>ヒアリングシート!B60</f>
        <v>0</v>
      </c>
      <c r="CF26" s="635"/>
      <c r="CG26" s="635"/>
      <c r="CH26" s="635"/>
      <c r="CI26" s="635"/>
      <c r="CJ26" s="635"/>
      <c r="CK26" s="635"/>
      <c r="CL26" s="635"/>
      <c r="CM26" s="635"/>
      <c r="CN26" s="635"/>
      <c r="CO26" s="635"/>
      <c r="CP26" s="635"/>
      <c r="CQ26" s="635"/>
      <c r="CR26" s="635"/>
      <c r="CS26" s="635"/>
      <c r="CT26" s="635"/>
      <c r="CU26" s="518"/>
      <c r="CV26" s="518"/>
      <c r="CW26" s="518"/>
      <c r="CX26" s="518"/>
      <c r="CY26" s="518"/>
      <c r="CZ26" s="518"/>
      <c r="DA26" s="518"/>
      <c r="DB26" s="518"/>
      <c r="DC26" s="621"/>
      <c r="DD26" s="512"/>
      <c r="DE26" s="520"/>
      <c r="DF26" s="520"/>
      <c r="DG26" s="520"/>
      <c r="DH26" s="520"/>
      <c r="DI26" s="520"/>
      <c r="DJ26" s="520"/>
      <c r="DK26" s="520"/>
      <c r="DL26" s="520"/>
      <c r="DM26" s="520"/>
      <c r="DN26" s="520"/>
      <c r="DO26" s="520"/>
      <c r="DP26" s="520"/>
      <c r="DQ26" s="513"/>
    </row>
    <row r="27" spans="1:121" ht="14.1" customHeight="1">
      <c r="A27" s="514"/>
      <c r="H27" s="515"/>
      <c r="I27" s="503"/>
      <c r="J27" s="633" t="s">
        <v>899</v>
      </c>
      <c r="K27" s="633"/>
      <c r="L27" s="633"/>
      <c r="M27" s="633"/>
      <c r="N27" s="633"/>
      <c r="O27" s="633"/>
      <c r="P27" s="633"/>
      <c r="Q27" s="633"/>
      <c r="R27" s="633"/>
      <c r="S27" s="633"/>
      <c r="T27" s="633"/>
      <c r="U27" s="633"/>
      <c r="V27" s="633"/>
      <c r="W27" s="633"/>
      <c r="X27" s="658"/>
      <c r="Y27" s="658"/>
      <c r="Z27" s="658"/>
      <c r="AA27" s="658"/>
      <c r="AB27" s="658"/>
      <c r="AC27" s="658"/>
      <c r="AD27" s="517"/>
      <c r="AE27" s="519"/>
      <c r="AF27" s="632">
        <f>ヒアリングシート!B55</f>
        <v>0</v>
      </c>
      <c r="AG27" s="632"/>
      <c r="AH27" s="632"/>
      <c r="AI27" s="632"/>
      <c r="AJ27" s="632"/>
      <c r="AK27" s="632"/>
      <c r="AL27" s="632"/>
      <c r="AM27" s="632"/>
      <c r="AN27" s="632"/>
      <c r="AO27" s="632"/>
      <c r="AP27" s="632"/>
      <c r="AQ27" s="632"/>
      <c r="AR27" s="632"/>
      <c r="AS27" s="632"/>
      <c r="AT27" s="632"/>
      <c r="AU27" s="632"/>
      <c r="AV27" s="632"/>
      <c r="AW27" s="632"/>
      <c r="AX27" s="519"/>
      <c r="AY27" s="519"/>
      <c r="AZ27" s="519"/>
      <c r="BA27" s="519"/>
      <c r="BB27" s="519"/>
      <c r="BC27" s="519"/>
      <c r="BD27" s="632">
        <f>ヒアリングシート!B57</f>
        <v>0</v>
      </c>
      <c r="BE27" s="632"/>
      <c r="BF27" s="632"/>
      <c r="BG27" s="632"/>
      <c r="BH27" s="632"/>
      <c r="BI27" s="632"/>
      <c r="BJ27" s="632"/>
      <c r="BK27" s="632"/>
      <c r="BL27" s="632"/>
      <c r="BM27" s="632"/>
      <c r="BN27" s="632"/>
      <c r="BO27" s="632"/>
      <c r="BP27" s="632"/>
      <c r="BQ27" s="632"/>
      <c r="BR27" s="632"/>
      <c r="BS27" s="632"/>
      <c r="BT27" s="632"/>
      <c r="BU27" s="632"/>
      <c r="BV27" s="519"/>
      <c r="BW27" s="519"/>
      <c r="BX27" s="519"/>
      <c r="BY27" s="519"/>
      <c r="BZ27" s="519"/>
      <c r="CA27" s="519"/>
      <c r="CB27" s="519"/>
      <c r="CC27" s="519"/>
      <c r="CD27" s="519"/>
      <c r="CE27" s="700">
        <f>ヒアリングシート!B59</f>
        <v>0</v>
      </c>
      <c r="CF27" s="632"/>
      <c r="CG27" s="632"/>
      <c r="CH27" s="632"/>
      <c r="CI27" s="632"/>
      <c r="CJ27" s="632"/>
      <c r="CK27" s="632"/>
      <c r="CL27" s="632"/>
      <c r="CM27" s="632"/>
      <c r="CN27" s="632"/>
      <c r="CO27" s="632"/>
      <c r="CP27" s="632"/>
      <c r="CQ27" s="632"/>
      <c r="CR27" s="632"/>
      <c r="CS27" s="632"/>
      <c r="CT27" s="632"/>
      <c r="CU27" s="519"/>
      <c r="CV27" s="519"/>
      <c r="CW27" s="519"/>
      <c r="CX27" s="519"/>
      <c r="CY27" s="519"/>
      <c r="CZ27" s="519"/>
      <c r="DA27" s="519"/>
      <c r="DB27" s="519"/>
      <c r="DC27" s="622"/>
      <c r="DD27" s="512"/>
      <c r="DE27" s="520"/>
      <c r="DF27" s="520"/>
      <c r="DG27" s="520"/>
      <c r="DH27" s="520"/>
      <c r="DI27" s="520"/>
      <c r="DJ27" s="520"/>
      <c r="DK27" s="520"/>
      <c r="DL27" s="520"/>
      <c r="DM27" s="520"/>
      <c r="DN27" s="520"/>
      <c r="DO27" s="520"/>
      <c r="DP27" s="520"/>
      <c r="DQ27" s="513"/>
    </row>
    <row r="28" spans="1:121" ht="14.1" customHeight="1">
      <c r="A28" s="661">
        <f>ヒアリングシート!C2</f>
        <v>44905</v>
      </c>
      <c r="B28" s="662"/>
      <c r="C28" s="662"/>
      <c r="D28" s="662"/>
      <c r="E28" s="662"/>
      <c r="F28" s="662"/>
      <c r="G28" s="662"/>
      <c r="H28" s="663"/>
      <c r="I28" s="503"/>
      <c r="J28" s="636">
        <f>ヒアリングシート!C21</f>
        <v>0</v>
      </c>
      <c r="K28" s="664"/>
      <c r="L28" s="664"/>
      <c r="M28" s="664"/>
      <c r="N28" s="664"/>
      <c r="O28" s="664"/>
      <c r="P28" s="664"/>
      <c r="Q28" s="664"/>
      <c r="R28" s="664"/>
      <c r="S28" s="664"/>
      <c r="T28" s="664"/>
      <c r="U28" s="664"/>
      <c r="V28" s="664"/>
      <c r="W28" s="664"/>
      <c r="X28" s="631" t="s">
        <v>898</v>
      </c>
      <c r="Y28" s="664"/>
      <c r="Z28" s="664"/>
      <c r="AA28" s="664"/>
      <c r="AB28" s="664"/>
      <c r="AC28" s="664"/>
      <c r="AD28" s="518" t="s">
        <v>898</v>
      </c>
      <c r="AE28" s="518"/>
      <c r="AF28" s="670">
        <f>ヒアリングシート!C55</f>
        <v>0</v>
      </c>
      <c r="AG28" s="670"/>
      <c r="AH28" s="670"/>
      <c r="AI28" s="670"/>
      <c r="AJ28" s="670"/>
      <c r="AK28" s="670"/>
      <c r="AL28" s="670"/>
      <c r="AM28" s="670"/>
      <c r="AN28" s="670"/>
      <c r="AP28" s="518">
        <f>IF(AF28=0,ヒアリングシート!$L$1,ヒアリングシート!$K$1)</f>
        <v>0</v>
      </c>
      <c r="AR28" s="670">
        <f>ヒアリングシート!C56</f>
        <v>0</v>
      </c>
      <c r="AS28" s="670"/>
      <c r="AT28" s="670"/>
      <c r="AU28" s="670"/>
      <c r="AV28" s="670"/>
      <c r="AW28" s="670"/>
      <c r="AX28" s="518"/>
      <c r="AY28" s="518"/>
      <c r="AZ28" s="518"/>
      <c r="BA28" s="518"/>
      <c r="BB28" s="518"/>
      <c r="BC28" s="518"/>
      <c r="BD28" s="518"/>
      <c r="BE28" s="518"/>
      <c r="BF28" s="636">
        <f>ヒアリングシート!C57</f>
        <v>0</v>
      </c>
      <c r="BG28" s="631"/>
      <c r="BH28" s="631"/>
      <c r="BI28" s="631"/>
      <c r="BJ28" s="631"/>
      <c r="BK28" s="631"/>
      <c r="BL28" s="631"/>
      <c r="BM28" s="631"/>
      <c r="BN28" s="518">
        <f>IF(BF28=0,ヒアリングシート!$L$1,ヒアリングシート!$K$1)</f>
        <v>0</v>
      </c>
      <c r="BO28" s="636">
        <f>ヒアリングシート!C58</f>
        <v>0</v>
      </c>
      <c r="BP28" s="631"/>
      <c r="BQ28" s="631"/>
      <c r="BR28" s="631"/>
      <c r="BS28" s="631"/>
      <c r="BT28" s="631"/>
      <c r="BU28" s="518"/>
      <c r="BV28" s="518"/>
      <c r="BW28" s="518"/>
      <c r="BX28" s="518"/>
      <c r="BY28" s="518"/>
      <c r="BZ28" s="518"/>
      <c r="CA28" s="518"/>
      <c r="CB28" s="518"/>
      <c r="CC28" s="518"/>
      <c r="CD28" s="518"/>
      <c r="CE28" s="518"/>
      <c r="CF28" s="636">
        <f>ヒアリングシート!C59</f>
        <v>0</v>
      </c>
      <c r="CG28" s="631"/>
      <c r="CH28" s="631"/>
      <c r="CI28" s="631"/>
      <c r="CJ28" s="631"/>
      <c r="CK28" s="631"/>
      <c r="CL28" s="631"/>
      <c r="CM28" s="518">
        <f>IF(CF28=0,ヒアリングシート!L1,ヒアリングシート!K1)</f>
        <v>0</v>
      </c>
      <c r="CN28" s="636">
        <f>ヒアリングシート!C60</f>
        <v>0</v>
      </c>
      <c r="CO28" s="631"/>
      <c r="CP28" s="631"/>
      <c r="CQ28" s="631"/>
      <c r="CR28" s="631"/>
      <c r="CS28" s="631"/>
      <c r="CT28" s="518"/>
      <c r="CU28" s="518"/>
      <c r="CV28" s="518"/>
      <c r="CW28" s="518"/>
      <c r="CX28" s="518"/>
      <c r="CY28" s="518"/>
      <c r="CZ28" s="518"/>
      <c r="DA28" s="518"/>
      <c r="DB28" s="518"/>
      <c r="DC28" s="621"/>
      <c r="DD28" s="512"/>
      <c r="DE28" s="520"/>
      <c r="DF28" s="520"/>
      <c r="DG28" s="520"/>
      <c r="DH28" s="520"/>
      <c r="DI28" s="520"/>
      <c r="DJ28" s="520"/>
      <c r="DK28" s="520"/>
      <c r="DL28" s="520"/>
      <c r="DM28" s="520"/>
      <c r="DN28" s="520"/>
      <c r="DO28" s="520"/>
      <c r="DP28" s="520"/>
      <c r="DQ28" s="513"/>
    </row>
    <row r="29" spans="1:121" ht="14.1" customHeight="1">
      <c r="A29" s="661"/>
      <c r="B29" s="662"/>
      <c r="C29" s="662"/>
      <c r="D29" s="662"/>
      <c r="E29" s="662"/>
      <c r="F29" s="662"/>
      <c r="G29" s="662"/>
      <c r="H29" s="663"/>
      <c r="I29" s="503"/>
      <c r="J29" s="635">
        <f>ヒアリングシート!B62</f>
        <v>0</v>
      </c>
      <c r="K29" s="635"/>
      <c r="L29" s="635"/>
      <c r="M29" s="635"/>
      <c r="N29" s="635"/>
      <c r="O29" s="635"/>
      <c r="P29" s="635"/>
      <c r="Q29" s="635"/>
      <c r="R29" s="635"/>
      <c r="S29" s="635"/>
      <c r="T29" s="635"/>
      <c r="U29" s="635"/>
      <c r="V29" s="635"/>
      <c r="W29" s="635"/>
      <c r="X29" s="635"/>
      <c r="Y29" s="635"/>
      <c r="Z29" s="635"/>
      <c r="AA29" s="635"/>
      <c r="AB29" s="518"/>
      <c r="AC29" s="518"/>
      <c r="AD29" s="518"/>
      <c r="AE29" s="518"/>
      <c r="AF29" s="518"/>
      <c r="AG29" s="518"/>
      <c r="AH29" s="634">
        <f>ヒアリングシート!B64</f>
        <v>0</v>
      </c>
      <c r="AI29" s="634"/>
      <c r="AJ29" s="634"/>
      <c r="AK29" s="634"/>
      <c r="AL29" s="634"/>
      <c r="AM29" s="634"/>
      <c r="AN29" s="634"/>
      <c r="AO29" s="634"/>
      <c r="AP29" s="634"/>
      <c r="AQ29" s="634"/>
      <c r="AR29" s="634"/>
      <c r="AS29" s="634"/>
      <c r="AT29" s="634"/>
      <c r="AU29" s="634"/>
      <c r="AV29" s="634"/>
      <c r="AW29" s="634"/>
      <c r="AX29" s="634"/>
      <c r="AY29" s="634"/>
      <c r="AZ29" s="518"/>
      <c r="BA29" s="518"/>
      <c r="BB29" s="518"/>
      <c r="BC29" s="518"/>
      <c r="BD29" s="518"/>
      <c r="BE29" s="518"/>
      <c r="BF29" s="518"/>
      <c r="BG29" s="518"/>
      <c r="BH29" s="634">
        <f>ヒアリングシート!B66</f>
        <v>0</v>
      </c>
      <c r="BI29" s="634"/>
      <c r="BJ29" s="634"/>
      <c r="BK29" s="634"/>
      <c r="BL29" s="634"/>
      <c r="BM29" s="634"/>
      <c r="BN29" s="634"/>
      <c r="BO29" s="634"/>
      <c r="BP29" s="634"/>
      <c r="BQ29" s="634"/>
      <c r="BR29" s="634"/>
      <c r="BS29" s="634"/>
      <c r="BT29" s="634"/>
      <c r="BU29" s="634"/>
      <c r="BV29" s="634"/>
      <c r="BW29" s="634"/>
      <c r="BX29" s="634"/>
      <c r="BY29" s="518"/>
      <c r="BZ29" s="518"/>
      <c r="CA29" s="518"/>
      <c r="CB29" s="518"/>
      <c r="CC29" s="518"/>
      <c r="CD29" s="518"/>
      <c r="CE29" s="518"/>
      <c r="CF29" s="518"/>
      <c r="CG29" s="518"/>
      <c r="CH29" s="634">
        <f>ヒアリングシート!B68</f>
        <v>0</v>
      </c>
      <c r="CI29" s="634"/>
      <c r="CJ29" s="634"/>
      <c r="CK29" s="634"/>
      <c r="CL29" s="634"/>
      <c r="CM29" s="634"/>
      <c r="CN29" s="634"/>
      <c r="CO29" s="634"/>
      <c r="CP29" s="634"/>
      <c r="CQ29" s="634"/>
      <c r="CR29" s="634"/>
      <c r="CS29" s="634"/>
      <c r="CT29" s="634"/>
      <c r="CU29" s="634"/>
      <c r="CV29" s="634"/>
      <c r="CW29" s="634"/>
      <c r="CX29" s="488"/>
      <c r="CY29" s="488"/>
      <c r="CZ29" s="487"/>
      <c r="DA29" s="487"/>
      <c r="DB29" s="487"/>
      <c r="DC29" s="510"/>
      <c r="DD29" s="512"/>
      <c r="DE29" s="512"/>
      <c r="DF29" s="512"/>
      <c r="DG29" s="512"/>
      <c r="DH29" s="512"/>
      <c r="DI29" s="512"/>
      <c r="DJ29" s="512"/>
      <c r="DK29" s="512"/>
      <c r="DL29" s="512"/>
      <c r="DM29" s="512"/>
      <c r="DN29" s="512"/>
      <c r="DO29" s="512"/>
      <c r="DP29" s="512"/>
      <c r="DQ29" s="513"/>
    </row>
    <row r="30" spans="1:121" ht="14.1" customHeight="1">
      <c r="A30" s="661"/>
      <c r="B30" s="662"/>
      <c r="C30" s="662"/>
      <c r="D30" s="662"/>
      <c r="E30" s="662"/>
      <c r="F30" s="662"/>
      <c r="G30" s="662"/>
      <c r="H30" s="663"/>
      <c r="I30" s="503"/>
      <c r="J30" s="632">
        <f>ヒアリングシート!B61</f>
        <v>0</v>
      </c>
      <c r="K30" s="632"/>
      <c r="L30" s="632"/>
      <c r="M30" s="632"/>
      <c r="N30" s="632"/>
      <c r="O30" s="632"/>
      <c r="P30" s="632"/>
      <c r="Q30" s="632"/>
      <c r="R30" s="632"/>
      <c r="S30" s="632"/>
      <c r="T30" s="632"/>
      <c r="U30" s="632"/>
      <c r="V30" s="632"/>
      <c r="W30" s="632"/>
      <c r="X30" s="632"/>
      <c r="Y30" s="632"/>
      <c r="Z30" s="632"/>
      <c r="AA30" s="632"/>
      <c r="AB30" s="519"/>
      <c r="AC30" s="519"/>
      <c r="AD30" s="519"/>
      <c r="AE30" s="519"/>
      <c r="AF30" s="519"/>
      <c r="AG30" s="519"/>
      <c r="AH30" s="632">
        <f>ヒアリングシート!B63</f>
        <v>0</v>
      </c>
      <c r="AI30" s="632"/>
      <c r="AJ30" s="632"/>
      <c r="AK30" s="632"/>
      <c r="AL30" s="632"/>
      <c r="AM30" s="632"/>
      <c r="AN30" s="632"/>
      <c r="AO30" s="632"/>
      <c r="AP30" s="632"/>
      <c r="AQ30" s="632"/>
      <c r="AR30" s="632"/>
      <c r="AS30" s="632"/>
      <c r="AT30" s="632"/>
      <c r="AU30" s="632"/>
      <c r="AV30" s="632"/>
      <c r="AW30" s="632"/>
      <c r="AX30" s="632"/>
      <c r="AY30" s="632"/>
      <c r="AZ30" s="519"/>
      <c r="BA30" s="519"/>
      <c r="BB30" s="519"/>
      <c r="BC30" s="519"/>
      <c r="BD30" s="519"/>
      <c r="BE30" s="519"/>
      <c r="BF30" s="519"/>
      <c r="BG30" s="519"/>
      <c r="BH30" s="632">
        <f>ヒアリングシート!B65</f>
        <v>0</v>
      </c>
      <c r="BI30" s="632"/>
      <c r="BJ30" s="632"/>
      <c r="BK30" s="632"/>
      <c r="BL30" s="632"/>
      <c r="BM30" s="632"/>
      <c r="BN30" s="632"/>
      <c r="BO30" s="632"/>
      <c r="BP30" s="632"/>
      <c r="BQ30" s="632"/>
      <c r="BR30" s="632"/>
      <c r="BS30" s="632"/>
      <c r="BT30" s="632"/>
      <c r="BU30" s="632"/>
      <c r="BV30" s="632"/>
      <c r="BW30" s="632"/>
      <c r="BX30" s="632"/>
      <c r="BY30" s="519"/>
      <c r="BZ30" s="519"/>
      <c r="CA30" s="519"/>
      <c r="CB30" s="519"/>
      <c r="CC30" s="519"/>
      <c r="CD30" s="519"/>
      <c r="CE30" s="519"/>
      <c r="CF30" s="519"/>
      <c r="CG30" s="519"/>
      <c r="CH30" s="632">
        <f>ヒアリングシート!B67</f>
        <v>0</v>
      </c>
      <c r="CI30" s="632"/>
      <c r="CJ30" s="632"/>
      <c r="CK30" s="632"/>
      <c r="CL30" s="632"/>
      <c r="CM30" s="632"/>
      <c r="CN30" s="632"/>
      <c r="CO30" s="632"/>
      <c r="CP30" s="632"/>
      <c r="CQ30" s="632"/>
      <c r="CR30" s="632"/>
      <c r="CS30" s="632"/>
      <c r="CT30" s="632"/>
      <c r="CU30" s="632"/>
      <c r="CV30" s="632"/>
      <c r="CW30" s="632"/>
      <c r="CX30" s="516"/>
      <c r="CY30" s="516"/>
      <c r="CZ30" s="516"/>
      <c r="DA30" s="487"/>
      <c r="DB30" s="487"/>
      <c r="DC30" s="510"/>
      <c r="DD30" s="512"/>
      <c r="DQ30" s="513"/>
    </row>
    <row r="31" spans="1:121" ht="14.1" customHeight="1">
      <c r="A31" s="655" t="str">
        <f>TEXT(A28,"AAAA")</f>
        <v>土曜日</v>
      </c>
      <c r="B31" s="656"/>
      <c r="C31" s="656"/>
      <c r="D31" s="656"/>
      <c r="E31" s="656"/>
      <c r="F31" s="656"/>
      <c r="G31" s="656"/>
      <c r="H31" s="657"/>
      <c r="I31" s="503"/>
      <c r="J31" s="636">
        <f>ヒアリングシート!C61</f>
        <v>0</v>
      </c>
      <c r="K31" s="631"/>
      <c r="L31" s="631"/>
      <c r="M31" s="631"/>
      <c r="N31" s="631"/>
      <c r="O31" s="631"/>
      <c r="Q31" s="518"/>
      <c r="R31" s="518">
        <f>IF(J31=0,ヒアリングシート!$L$1,ヒアリングシート!$K$1)</f>
        <v>0</v>
      </c>
      <c r="S31" s="518"/>
      <c r="U31" s="636">
        <f>ヒアリングシート!C62</f>
        <v>0</v>
      </c>
      <c r="V31" s="631"/>
      <c r="W31" s="631"/>
      <c r="X31" s="631"/>
      <c r="Y31" s="631"/>
      <c r="Z31" s="631"/>
      <c r="AA31" s="518"/>
      <c r="AB31" s="518"/>
      <c r="AC31" s="518"/>
      <c r="AD31" s="518"/>
      <c r="AE31" s="518"/>
      <c r="AF31" s="518"/>
      <c r="AG31" s="518"/>
      <c r="AH31" s="519"/>
      <c r="AI31" s="636">
        <f>ヒアリングシート!C63</f>
        <v>0</v>
      </c>
      <c r="AJ31" s="636"/>
      <c r="AK31" s="636"/>
      <c r="AL31" s="631"/>
      <c r="AM31" s="631"/>
      <c r="AN31" s="631"/>
      <c r="AO31" s="631"/>
      <c r="AP31" s="631"/>
      <c r="AQ31" s="631"/>
      <c r="AR31" s="518">
        <f>IF(AI31=0,ヒアリングシート!$L$1,ヒアリングシート!$K$1)</f>
        <v>0</v>
      </c>
      <c r="AS31" s="636">
        <f>ヒアリングシート!C64</f>
        <v>0</v>
      </c>
      <c r="AT31" s="631"/>
      <c r="AU31" s="631"/>
      <c r="AV31" s="631"/>
      <c r="AW31" s="631"/>
      <c r="AX31" s="631"/>
      <c r="AY31" s="518"/>
      <c r="AZ31" s="518"/>
      <c r="BA31" s="518"/>
      <c r="BB31" s="518"/>
      <c r="BC31" s="518"/>
      <c r="BD31" s="518"/>
      <c r="BE31" s="518"/>
      <c r="BF31" s="518"/>
      <c r="BG31" s="518"/>
      <c r="BH31" s="519"/>
      <c r="BI31" s="636">
        <f>ヒアリングシート!C65</f>
        <v>0</v>
      </c>
      <c r="BJ31" s="631"/>
      <c r="BK31" s="631"/>
      <c r="BL31" s="631"/>
      <c r="BM31" s="631"/>
      <c r="BN31" s="631"/>
      <c r="BO31" s="631"/>
      <c r="BP31" s="631"/>
      <c r="BQ31" s="518">
        <f>IF(BI31=0,ヒアリングシート!$L$1,ヒアリングシート!$K$1)</f>
        <v>0</v>
      </c>
      <c r="BR31" s="636">
        <f>ヒアリングシート!C66</f>
        <v>0</v>
      </c>
      <c r="BS31" s="631"/>
      <c r="BT31" s="631"/>
      <c r="BU31" s="631"/>
      <c r="BV31" s="631"/>
      <c r="BW31" s="631"/>
      <c r="BX31" s="518"/>
      <c r="BY31" s="518"/>
      <c r="BZ31" s="518"/>
      <c r="CA31" s="518"/>
      <c r="CB31" s="518"/>
      <c r="CC31" s="518"/>
      <c r="CD31" s="518"/>
      <c r="CE31" s="518"/>
      <c r="CF31" s="518"/>
      <c r="CG31" s="518"/>
      <c r="CH31" s="519"/>
      <c r="CI31" s="519"/>
      <c r="CJ31" s="636">
        <f>ヒアリングシート!C67</f>
        <v>0</v>
      </c>
      <c r="CK31" s="631"/>
      <c r="CL31" s="631"/>
      <c r="CM31" s="631"/>
      <c r="CN31" s="631"/>
      <c r="CO31" s="631"/>
      <c r="CP31" s="518">
        <f>IF(CJ31=0,ヒアリングシート!$L$1,ヒアリングシート!$K$1)</f>
        <v>0</v>
      </c>
      <c r="CQ31" s="636">
        <f>ヒアリングシート!C68</f>
        <v>0</v>
      </c>
      <c r="CR31" s="631"/>
      <c r="CS31" s="631"/>
      <c r="CT31" s="631"/>
      <c r="CU31" s="631"/>
      <c r="CV31" s="631"/>
      <c r="CW31" s="521"/>
      <c r="CX31" s="519"/>
      <c r="CY31" s="519"/>
      <c r="CZ31" s="519"/>
      <c r="DA31" s="487"/>
      <c r="DB31" s="487"/>
      <c r="DC31" s="510"/>
      <c r="DD31" s="512"/>
      <c r="DE31" s="512"/>
      <c r="DF31" s="512"/>
      <c r="DG31" s="512"/>
      <c r="DH31" s="512"/>
      <c r="DI31" s="512"/>
      <c r="DJ31" s="512"/>
      <c r="DK31" s="512"/>
      <c r="DL31" s="512"/>
      <c r="DM31" s="512"/>
      <c r="DN31" s="512"/>
      <c r="DO31" s="512"/>
      <c r="DP31" s="512"/>
      <c r="DQ31" s="513"/>
    </row>
    <row r="32" spans="1:121" ht="14.1" customHeight="1">
      <c r="A32" s="655"/>
      <c r="B32" s="656"/>
      <c r="C32" s="656"/>
      <c r="D32" s="656"/>
      <c r="E32" s="656"/>
      <c r="F32" s="656"/>
      <c r="G32" s="656"/>
      <c r="H32" s="657"/>
      <c r="I32" s="503"/>
      <c r="J32" s="635">
        <f>ヒアリングシート!B70</f>
        <v>0</v>
      </c>
      <c r="K32" s="635"/>
      <c r="L32" s="635"/>
      <c r="M32" s="635"/>
      <c r="N32" s="635"/>
      <c r="O32" s="635"/>
      <c r="P32" s="635"/>
      <c r="Q32" s="635"/>
      <c r="R32" s="635"/>
      <c r="S32" s="635"/>
      <c r="T32" s="635"/>
      <c r="U32" s="635"/>
      <c r="V32" s="635"/>
      <c r="W32" s="635"/>
      <c r="X32" s="635"/>
      <c r="Y32" s="635"/>
      <c r="Z32" s="635"/>
      <c r="AA32" s="635"/>
      <c r="AB32" s="518"/>
      <c r="AC32" s="518"/>
      <c r="AD32" s="518"/>
      <c r="AE32" s="518"/>
      <c r="AF32" s="518"/>
      <c r="AG32" s="518"/>
      <c r="AH32" s="518"/>
      <c r="AI32" s="635">
        <f>ヒアリングシート!B72</f>
        <v>0</v>
      </c>
      <c r="AJ32" s="635"/>
      <c r="AK32" s="635"/>
      <c r="AL32" s="635"/>
      <c r="AM32" s="635"/>
      <c r="AN32" s="635"/>
      <c r="AO32" s="635"/>
      <c r="AP32" s="635"/>
      <c r="AQ32" s="635"/>
      <c r="AR32" s="635"/>
      <c r="AS32" s="635"/>
      <c r="AT32" s="635"/>
      <c r="AU32" s="635"/>
      <c r="AV32" s="635"/>
      <c r="AW32" s="635"/>
      <c r="AX32" s="635"/>
      <c r="AY32" s="518"/>
      <c r="AZ32" s="518"/>
      <c r="BA32" s="518"/>
      <c r="BB32" s="518"/>
      <c r="BC32" s="518"/>
      <c r="BD32" s="518"/>
      <c r="BE32" s="518"/>
      <c r="BF32" s="518"/>
      <c r="BG32" s="518"/>
      <c r="BH32" s="518"/>
      <c r="BI32" s="635">
        <f>ヒアリングシート!B74</f>
        <v>0</v>
      </c>
      <c r="BJ32" s="635"/>
      <c r="BK32" s="635"/>
      <c r="BL32" s="635"/>
      <c r="BM32" s="635"/>
      <c r="BN32" s="635"/>
      <c r="BO32" s="635"/>
      <c r="BP32" s="635"/>
      <c r="BQ32" s="635"/>
      <c r="BR32" s="635"/>
      <c r="BS32" s="635"/>
      <c r="BT32" s="635"/>
      <c r="BU32" s="635"/>
      <c r="BV32" s="635"/>
      <c r="BW32" s="635"/>
      <c r="BX32" s="518"/>
      <c r="BY32" s="518"/>
      <c r="BZ32" s="518"/>
      <c r="CA32" s="518"/>
      <c r="CB32" s="518"/>
      <c r="CC32" s="518"/>
      <c r="CD32" s="518"/>
      <c r="CE32" s="518"/>
      <c r="CF32" s="518"/>
      <c r="CG32" s="518"/>
      <c r="CH32" s="518"/>
      <c r="CI32" s="518"/>
      <c r="CJ32" s="635"/>
      <c r="CK32" s="635"/>
      <c r="CL32" s="635"/>
      <c r="CM32" s="635"/>
      <c r="CN32" s="635"/>
      <c r="CO32" s="635"/>
      <c r="CP32" s="635"/>
      <c r="CQ32" s="635"/>
      <c r="CR32" s="635"/>
      <c r="CS32" s="635"/>
      <c r="CT32" s="635"/>
      <c r="CU32" s="635"/>
      <c r="CV32" s="635"/>
      <c r="CW32" s="518"/>
      <c r="CX32" s="518"/>
      <c r="CY32" s="518"/>
      <c r="CZ32" s="518"/>
      <c r="DA32" s="487"/>
      <c r="DB32" s="487"/>
      <c r="DC32" s="510"/>
      <c r="DD32" s="512"/>
      <c r="DE32" s="512"/>
      <c r="DF32" s="512"/>
      <c r="DG32" s="512"/>
      <c r="DH32" s="512"/>
      <c r="DI32" s="512"/>
      <c r="DJ32" s="512"/>
      <c r="DK32" s="512"/>
      <c r="DL32" s="512"/>
      <c r="DM32" s="512"/>
      <c r="DN32" s="512"/>
      <c r="DO32" s="512"/>
      <c r="DP32" s="512"/>
      <c r="DQ32" s="513"/>
    </row>
    <row r="33" spans="1:181" ht="14.1" customHeight="1">
      <c r="A33" s="655"/>
      <c r="B33" s="656"/>
      <c r="C33" s="656"/>
      <c r="D33" s="656"/>
      <c r="E33" s="656"/>
      <c r="F33" s="656"/>
      <c r="G33" s="656"/>
      <c r="H33" s="657"/>
      <c r="I33" s="503"/>
      <c r="J33" s="632">
        <f>ヒアリングシート!B69</f>
        <v>0</v>
      </c>
      <c r="K33" s="632"/>
      <c r="L33" s="632"/>
      <c r="M33" s="632"/>
      <c r="N33" s="632"/>
      <c r="O33" s="632"/>
      <c r="P33" s="632"/>
      <c r="Q33" s="632"/>
      <c r="R33" s="632"/>
      <c r="S33" s="632"/>
      <c r="T33" s="632"/>
      <c r="U33" s="632"/>
      <c r="V33" s="632"/>
      <c r="W33" s="632"/>
      <c r="X33" s="632"/>
      <c r="Y33" s="632"/>
      <c r="Z33" s="632"/>
      <c r="AA33" s="632"/>
      <c r="AB33" s="519"/>
      <c r="AC33" s="519"/>
      <c r="AD33" s="519"/>
      <c r="AE33" s="519"/>
      <c r="AF33" s="519"/>
      <c r="AG33" s="519"/>
      <c r="AH33" s="632">
        <f>ヒアリングシート!B71</f>
        <v>0</v>
      </c>
      <c r="AI33" s="632"/>
      <c r="AJ33" s="632"/>
      <c r="AK33" s="632"/>
      <c r="AL33" s="632"/>
      <c r="AM33" s="632"/>
      <c r="AN33" s="632"/>
      <c r="AO33" s="632"/>
      <c r="AP33" s="632"/>
      <c r="AQ33" s="632"/>
      <c r="AR33" s="632"/>
      <c r="AS33" s="632"/>
      <c r="AT33" s="632"/>
      <c r="AU33" s="632"/>
      <c r="AV33" s="632"/>
      <c r="AW33" s="632"/>
      <c r="AX33" s="632"/>
      <c r="AY33" s="632"/>
      <c r="AZ33" s="519"/>
      <c r="BA33" s="519"/>
      <c r="BB33" s="519"/>
      <c r="BC33" s="519"/>
      <c r="BD33" s="519"/>
      <c r="BE33" s="519"/>
      <c r="BF33" s="519"/>
      <c r="BG33" s="519"/>
      <c r="BH33" s="632">
        <f>ヒアリングシート!B73</f>
        <v>0</v>
      </c>
      <c r="BI33" s="632"/>
      <c r="BJ33" s="632"/>
      <c r="BK33" s="632"/>
      <c r="BL33" s="632"/>
      <c r="BM33" s="632"/>
      <c r="BN33" s="632"/>
      <c r="BO33" s="632"/>
      <c r="BP33" s="632"/>
      <c r="BQ33" s="632"/>
      <c r="BR33" s="632"/>
      <c r="BS33" s="632"/>
      <c r="BT33" s="632"/>
      <c r="BU33" s="632"/>
      <c r="BV33" s="632"/>
      <c r="BW33" s="632"/>
      <c r="BX33" s="632"/>
      <c r="BY33" s="519"/>
      <c r="BZ33" s="519"/>
      <c r="CA33" s="519"/>
      <c r="CB33" s="519"/>
      <c r="CC33" s="519"/>
      <c r="CD33" s="519"/>
      <c r="CE33" s="519"/>
      <c r="CF33" s="519"/>
      <c r="CG33" s="519"/>
      <c r="CH33" s="488"/>
      <c r="CI33" s="488"/>
      <c r="CJ33" s="632" t="s">
        <v>956</v>
      </c>
      <c r="CK33" s="632"/>
      <c r="CL33" s="632"/>
      <c r="CM33" s="632"/>
      <c r="CN33" s="632"/>
      <c r="CO33" s="632"/>
      <c r="CP33" s="632"/>
      <c r="CQ33" s="632"/>
      <c r="CR33" s="632"/>
      <c r="CS33" s="632"/>
      <c r="CT33" s="632"/>
      <c r="CU33" s="632"/>
      <c r="CV33" s="632"/>
      <c r="CW33" s="488"/>
      <c r="CX33" s="488"/>
      <c r="CY33" s="488"/>
      <c r="CZ33" s="487"/>
      <c r="DA33" s="487"/>
      <c r="DB33" s="487"/>
      <c r="DC33" s="510"/>
      <c r="DD33" s="512"/>
      <c r="DE33" s="512"/>
      <c r="DF33" s="512"/>
      <c r="DG33" s="512"/>
      <c r="DH33" s="512"/>
      <c r="DI33" s="512"/>
      <c r="DJ33" s="512"/>
      <c r="DK33" s="512"/>
      <c r="DL33" s="512"/>
      <c r="DM33" s="512"/>
      <c r="DN33" s="512"/>
      <c r="DO33" s="512"/>
      <c r="DP33" s="512"/>
      <c r="DQ33" s="513"/>
    </row>
    <row r="34" spans="1:181" ht="14.1" customHeight="1">
      <c r="A34" s="514"/>
      <c r="H34" s="515"/>
      <c r="I34" s="503"/>
      <c r="J34" s="636">
        <f>ヒアリングシート!C69</f>
        <v>0</v>
      </c>
      <c r="K34" s="631"/>
      <c r="L34" s="631"/>
      <c r="M34" s="631"/>
      <c r="N34" s="631"/>
      <c r="O34" s="631"/>
      <c r="P34" s="518">
        <f>IF(J34=0,ヒアリングシート!$L$1,ヒアリングシート!$K$1)</f>
        <v>0</v>
      </c>
      <c r="Q34" s="518"/>
      <c r="R34" s="518"/>
      <c r="S34" s="518"/>
      <c r="U34" s="636">
        <f>ヒアリングシート!C70</f>
        <v>0</v>
      </c>
      <c r="V34" s="631"/>
      <c r="W34" s="631"/>
      <c r="X34" s="631"/>
      <c r="Y34" s="631"/>
      <c r="Z34" s="631"/>
      <c r="AA34" s="518"/>
      <c r="AB34" s="518"/>
      <c r="AC34" s="518"/>
      <c r="AD34" s="518"/>
      <c r="AE34" s="518"/>
      <c r="AF34" s="518"/>
      <c r="AG34" s="518"/>
      <c r="AH34" s="518"/>
      <c r="AI34" s="636">
        <f>ヒアリングシート!C71</f>
        <v>0</v>
      </c>
      <c r="AJ34" s="636"/>
      <c r="AK34" s="636"/>
      <c r="AL34" s="631"/>
      <c r="AM34" s="631"/>
      <c r="AN34" s="631"/>
      <c r="AO34" s="631"/>
      <c r="AP34" s="631"/>
      <c r="AQ34" s="631"/>
      <c r="AR34" s="518">
        <f>IF(AI34=0,ヒアリングシート!$L$1,ヒアリングシート!$K$1)</f>
        <v>0</v>
      </c>
      <c r="AS34" s="636">
        <f>ヒアリングシート!C72</f>
        <v>0</v>
      </c>
      <c r="AT34" s="631"/>
      <c r="AU34" s="631"/>
      <c r="AV34" s="631"/>
      <c r="AW34" s="631"/>
      <c r="AX34" s="631"/>
      <c r="AY34" s="518"/>
      <c r="AZ34" s="518"/>
      <c r="BA34" s="518"/>
      <c r="BB34" s="518"/>
      <c r="BC34" s="518"/>
      <c r="BD34" s="518"/>
      <c r="BE34" s="518"/>
      <c r="BF34" s="518"/>
      <c r="BG34" s="518"/>
      <c r="BH34" s="518"/>
      <c r="BI34" s="636">
        <f>ヒアリングシート!C73</f>
        <v>0</v>
      </c>
      <c r="BJ34" s="631"/>
      <c r="BK34" s="631"/>
      <c r="BL34" s="631"/>
      <c r="BM34" s="631"/>
      <c r="BN34" s="631"/>
      <c r="BO34" s="631"/>
      <c r="BP34" s="631"/>
      <c r="BQ34" s="518">
        <f>IF(BI34=0,ヒアリングシート!$L$1,ヒアリングシート!$K$1)</f>
        <v>0</v>
      </c>
      <c r="BR34" s="636">
        <f>ヒアリングシート!C74</f>
        <v>0</v>
      </c>
      <c r="BS34" s="631"/>
      <c r="BT34" s="631"/>
      <c r="BU34" s="631"/>
      <c r="BV34" s="631"/>
      <c r="BW34" s="631"/>
      <c r="BX34" s="518"/>
      <c r="BY34" s="518"/>
      <c r="BZ34" s="518"/>
      <c r="CA34" s="518"/>
      <c r="CB34" s="518"/>
      <c r="CC34" s="518"/>
      <c r="CD34" s="518"/>
      <c r="CE34" s="518"/>
      <c r="CF34" s="518"/>
      <c r="CG34" s="518"/>
      <c r="CJ34" s="631"/>
      <c r="CK34" s="631"/>
      <c r="CL34" s="631"/>
      <c r="CM34" s="631"/>
      <c r="CN34" s="631"/>
      <c r="CO34" s="631"/>
      <c r="CP34" s="631"/>
      <c r="CQ34" s="631"/>
      <c r="CR34" s="631"/>
      <c r="CS34" s="631"/>
      <c r="CT34" s="631"/>
      <c r="CU34" s="631"/>
      <c r="CV34" s="631"/>
      <c r="CX34" s="488"/>
      <c r="CY34" s="488"/>
      <c r="CZ34" s="487"/>
      <c r="DA34" s="487"/>
      <c r="DB34" s="487"/>
      <c r="DC34" s="510"/>
      <c r="DD34" s="512"/>
      <c r="DE34" s="512"/>
      <c r="DF34" s="512"/>
      <c r="DG34" s="512"/>
      <c r="DH34" s="512"/>
      <c r="DI34" s="512"/>
      <c r="DJ34" s="512"/>
      <c r="DK34" s="512"/>
      <c r="DL34" s="512"/>
      <c r="DM34" s="512"/>
      <c r="DN34" s="512"/>
      <c r="DO34" s="512"/>
      <c r="DP34" s="512"/>
      <c r="DQ34" s="513"/>
    </row>
    <row r="35" spans="1:181" ht="14.1" customHeight="1">
      <c r="A35" s="522"/>
      <c r="B35" s="523"/>
      <c r="C35" s="523"/>
      <c r="D35" s="523"/>
      <c r="E35" s="523"/>
      <c r="F35" s="523"/>
      <c r="G35" s="523"/>
      <c r="H35" s="524"/>
      <c r="I35" s="525"/>
      <c r="J35" s="526"/>
      <c r="K35" s="526"/>
      <c r="L35" s="526"/>
      <c r="M35" s="526"/>
      <c r="N35" s="526"/>
      <c r="O35" s="526"/>
      <c r="P35" s="526"/>
      <c r="Q35" s="526"/>
      <c r="R35" s="526"/>
      <c r="S35" s="526"/>
      <c r="T35" s="526"/>
      <c r="U35" s="526"/>
      <c r="V35" s="526"/>
      <c r="W35" s="526"/>
      <c r="X35" s="526"/>
      <c r="Y35" s="526"/>
      <c r="Z35" s="526"/>
      <c r="AA35" s="526"/>
      <c r="AB35" s="526"/>
      <c r="AC35" s="526"/>
      <c r="AD35" s="526"/>
      <c r="AE35" s="526"/>
      <c r="AF35" s="526"/>
      <c r="AG35" s="526"/>
      <c r="AH35" s="526"/>
      <c r="AI35" s="526"/>
      <c r="AJ35" s="526"/>
      <c r="AK35" s="526"/>
      <c r="AL35" s="526"/>
      <c r="AM35" s="526"/>
      <c r="AN35" s="526"/>
      <c r="AO35" s="526"/>
      <c r="AP35" s="526"/>
      <c r="AQ35" s="526"/>
      <c r="AR35" s="526"/>
      <c r="AS35" s="526"/>
      <c r="AT35" s="526"/>
      <c r="AU35" s="526"/>
      <c r="AV35" s="526"/>
      <c r="AW35" s="526"/>
      <c r="AX35" s="526"/>
      <c r="AY35" s="526"/>
      <c r="AZ35" s="526"/>
      <c r="BA35" s="526"/>
      <c r="BB35" s="526"/>
      <c r="BC35" s="526"/>
      <c r="BD35" s="526"/>
      <c r="BE35" s="526"/>
      <c r="BF35" s="526"/>
      <c r="BG35" s="526"/>
      <c r="BH35" s="526"/>
      <c r="BI35" s="526"/>
      <c r="BJ35" s="526"/>
      <c r="BK35" s="526"/>
      <c r="BL35" s="526"/>
      <c r="BM35" s="526"/>
      <c r="BN35" s="526"/>
      <c r="BO35" s="526"/>
      <c r="BP35" s="526"/>
      <c r="BQ35" s="526"/>
      <c r="BR35" s="526"/>
      <c r="BS35" s="526"/>
      <c r="BT35" s="526"/>
      <c r="BU35" s="526"/>
      <c r="BV35" s="526"/>
      <c r="BW35" s="526"/>
      <c r="BX35" s="526"/>
      <c r="BY35" s="526"/>
      <c r="BZ35" s="526"/>
      <c r="CA35" s="526"/>
      <c r="CB35" s="526"/>
      <c r="CC35" s="526"/>
      <c r="CD35" s="526"/>
      <c r="CE35" s="526"/>
      <c r="CF35" s="526"/>
      <c r="CG35" s="526"/>
      <c r="CH35" s="526"/>
      <c r="CI35" s="526"/>
      <c r="CJ35" s="526"/>
      <c r="CK35" s="526"/>
      <c r="CL35" s="526"/>
      <c r="CM35" s="526"/>
      <c r="CN35" s="526"/>
      <c r="CO35" s="526"/>
      <c r="CP35" s="526"/>
      <c r="CQ35" s="526"/>
      <c r="CR35" s="526"/>
      <c r="CS35" s="526"/>
      <c r="CT35" s="526"/>
      <c r="CU35" s="526"/>
      <c r="CV35" s="526"/>
      <c r="CW35" s="526"/>
      <c r="CX35" s="526"/>
      <c r="CY35" s="526"/>
      <c r="CZ35" s="527"/>
      <c r="DA35" s="527"/>
      <c r="DB35" s="537"/>
      <c r="DC35" s="538"/>
      <c r="DD35" s="512"/>
      <c r="DE35" s="512"/>
      <c r="DF35" s="512"/>
      <c r="DG35" s="512"/>
      <c r="DH35" s="512"/>
      <c r="DI35" s="512"/>
      <c r="DJ35" s="512"/>
      <c r="DK35" s="512"/>
      <c r="DL35" s="512"/>
      <c r="DM35" s="512"/>
      <c r="DN35" s="512"/>
      <c r="DO35" s="512"/>
      <c r="DP35" s="512"/>
      <c r="DQ35" s="513"/>
      <c r="EY35"/>
    </row>
    <row r="36" spans="1:181" ht="14.1" customHeight="1">
      <c r="A36" s="528"/>
      <c r="B36" s="529"/>
      <c r="C36" s="529"/>
      <c r="D36" s="529"/>
      <c r="E36" s="529"/>
      <c r="F36" s="529"/>
      <c r="G36" s="529"/>
      <c r="H36" s="530"/>
      <c r="I36" s="503"/>
      <c r="J36" s="488"/>
      <c r="K36" s="488"/>
      <c r="L36" s="488"/>
      <c r="M36" s="488"/>
      <c r="N36" s="488"/>
      <c r="O36" s="488"/>
      <c r="P36" s="488"/>
      <c r="Q36" s="488"/>
      <c r="R36" s="488"/>
      <c r="S36" s="488"/>
      <c r="T36" s="488"/>
      <c r="U36" s="488"/>
      <c r="V36" s="488"/>
      <c r="W36" s="488"/>
      <c r="X36" s="488"/>
      <c r="Y36" s="488"/>
      <c r="Z36" s="488"/>
      <c r="AA36" s="488"/>
      <c r="AB36" s="488"/>
      <c r="AC36" s="488"/>
      <c r="AD36" s="488"/>
      <c r="AE36" s="488"/>
      <c r="AF36" s="488"/>
      <c r="AG36" s="488"/>
      <c r="AH36" s="488"/>
      <c r="AI36" s="488"/>
      <c r="AJ36" s="488"/>
      <c r="AK36" s="488"/>
      <c r="AL36" s="488"/>
      <c r="AM36" s="488"/>
      <c r="AN36" s="488"/>
      <c r="AO36" s="488"/>
      <c r="AP36" s="488"/>
      <c r="AQ36" s="488"/>
      <c r="AR36" s="488"/>
      <c r="AS36" s="488"/>
      <c r="AT36" s="488"/>
      <c r="AU36" s="488"/>
      <c r="AV36" s="488"/>
      <c r="AW36" s="488"/>
      <c r="AX36" s="488"/>
      <c r="AY36" s="488"/>
      <c r="AZ36" s="488"/>
      <c r="BA36" s="488"/>
      <c r="BB36" s="488"/>
      <c r="BC36" s="488"/>
      <c r="BD36" s="488"/>
      <c r="BE36" s="488"/>
      <c r="BF36" s="488"/>
      <c r="BG36" s="488"/>
      <c r="BH36" s="488"/>
      <c r="BI36" s="488"/>
      <c r="BJ36" s="488"/>
      <c r="BK36" s="488"/>
      <c r="BL36" s="488"/>
      <c r="BM36" s="488"/>
      <c r="BN36" s="488"/>
      <c r="BO36" s="488"/>
      <c r="BP36" s="488"/>
      <c r="BQ36" s="488"/>
      <c r="BR36" s="488"/>
      <c r="BS36" s="488"/>
      <c r="BT36" s="488"/>
      <c r="BU36" s="488"/>
      <c r="BV36" s="488"/>
      <c r="BW36" s="488"/>
      <c r="BX36" s="488"/>
      <c r="BY36" s="488"/>
      <c r="BZ36" s="488"/>
      <c r="CA36" s="488"/>
      <c r="CB36" s="488"/>
      <c r="CC36" s="488"/>
      <c r="CD36" s="488"/>
      <c r="CE36" s="488"/>
      <c r="CF36" s="488"/>
      <c r="CG36" s="488"/>
      <c r="CH36" s="488"/>
      <c r="CI36" s="488"/>
      <c r="CJ36" s="488"/>
      <c r="CK36" s="488"/>
      <c r="CL36" s="488"/>
      <c r="CM36" s="488"/>
      <c r="CN36" s="488"/>
      <c r="CO36" s="488"/>
      <c r="CP36" s="488"/>
      <c r="CQ36" s="488"/>
      <c r="CR36" s="488"/>
      <c r="CS36" s="488"/>
      <c r="CT36" s="488"/>
      <c r="CU36" s="488"/>
      <c r="CV36" s="488"/>
      <c r="CW36" s="488"/>
      <c r="CX36" s="488"/>
      <c r="CY36" s="488"/>
      <c r="CZ36" s="487"/>
      <c r="DA36" s="487"/>
      <c r="DB36" s="487"/>
      <c r="DC36" s="510"/>
      <c r="DD36" s="521" t="s">
        <v>898</v>
      </c>
      <c r="DE36" s="512"/>
      <c r="DF36" s="512"/>
      <c r="DG36" s="512"/>
      <c r="DH36" s="512"/>
      <c r="DI36" s="512"/>
      <c r="DJ36" s="512"/>
      <c r="DK36" s="512"/>
      <c r="DL36" s="512"/>
      <c r="DM36" s="512"/>
      <c r="DN36" s="512"/>
      <c r="DO36" s="512"/>
      <c r="DP36" s="512"/>
      <c r="DQ36" s="531"/>
    </row>
    <row r="37" spans="1:181" ht="14.1" customHeight="1">
      <c r="A37" s="507"/>
      <c r="B37" s="508"/>
      <c r="C37" s="508"/>
      <c r="D37" s="508"/>
      <c r="E37" s="508"/>
      <c r="F37" s="508"/>
      <c r="G37" s="508"/>
      <c r="H37" s="509"/>
      <c r="I37" s="503"/>
      <c r="J37" s="659" t="s">
        <v>897</v>
      </c>
      <c r="K37" s="660"/>
      <c r="L37" s="660"/>
      <c r="M37" s="660"/>
      <c r="N37" s="660"/>
      <c r="O37" s="660"/>
      <c r="P37" s="660"/>
      <c r="Q37" s="660"/>
      <c r="R37" s="660"/>
      <c r="S37" s="660"/>
      <c r="T37" s="660"/>
      <c r="U37" s="660"/>
      <c r="V37" s="660"/>
      <c r="W37" s="660"/>
      <c r="X37" s="658"/>
      <c r="Y37" s="658"/>
      <c r="Z37" s="658"/>
      <c r="AA37" s="658"/>
      <c r="AB37" s="658"/>
      <c r="AC37" s="658"/>
      <c r="AD37" s="516" t="s">
        <v>898</v>
      </c>
      <c r="AE37" s="518"/>
      <c r="AF37" s="634">
        <f>ヒアリングシート!B102</f>
        <v>0</v>
      </c>
      <c r="AG37" s="634"/>
      <c r="AH37" s="634"/>
      <c r="AI37" s="634"/>
      <c r="AJ37" s="634"/>
      <c r="AK37" s="634"/>
      <c r="AL37" s="634"/>
      <c r="AM37" s="634"/>
      <c r="AN37" s="634"/>
      <c r="AO37" s="634"/>
      <c r="AP37" s="634"/>
      <c r="AQ37" s="634"/>
      <c r="AR37" s="634"/>
      <c r="AS37" s="634"/>
      <c r="AT37" s="634"/>
      <c r="AU37" s="634"/>
      <c r="AV37" s="634"/>
      <c r="AW37" s="634"/>
      <c r="AX37" s="518"/>
      <c r="AY37" s="518"/>
      <c r="AZ37" s="518"/>
      <c r="BA37" s="518"/>
      <c r="BB37" s="518"/>
      <c r="BC37" s="518"/>
      <c r="BD37" s="635">
        <f>ヒアリングシート!B104</f>
        <v>0</v>
      </c>
      <c r="BE37" s="635"/>
      <c r="BF37" s="635"/>
      <c r="BG37" s="635"/>
      <c r="BH37" s="635"/>
      <c r="BI37" s="635"/>
      <c r="BJ37" s="635"/>
      <c r="BK37" s="635"/>
      <c r="BL37" s="635"/>
      <c r="BM37" s="635"/>
      <c r="BN37" s="635"/>
      <c r="BO37" s="635"/>
      <c r="BP37" s="635"/>
      <c r="BQ37" s="635"/>
      <c r="BR37" s="635"/>
      <c r="BS37" s="635"/>
      <c r="BT37" s="635"/>
      <c r="BU37" s="635"/>
      <c r="BV37" s="518"/>
      <c r="BW37" s="518"/>
      <c r="BX37" s="518"/>
      <c r="BY37" s="518"/>
      <c r="BZ37" s="518"/>
      <c r="CA37" s="518"/>
      <c r="CB37" s="518"/>
      <c r="CC37" s="518"/>
      <c r="CD37" s="518"/>
      <c r="CE37" s="635">
        <f>ヒアリングシート!B106</f>
        <v>0</v>
      </c>
      <c r="CF37" s="635"/>
      <c r="CG37" s="635"/>
      <c r="CH37" s="635"/>
      <c r="CI37" s="635"/>
      <c r="CJ37" s="635"/>
      <c r="CK37" s="635"/>
      <c r="CL37" s="635"/>
      <c r="CM37" s="635"/>
      <c r="CN37" s="635"/>
      <c r="CO37" s="635"/>
      <c r="CP37" s="635"/>
      <c r="CQ37" s="635"/>
      <c r="CR37" s="635"/>
      <c r="CS37" s="635"/>
      <c r="CT37" s="635"/>
      <c r="CU37" s="518"/>
      <c r="CV37" s="518"/>
      <c r="CW37" s="518"/>
      <c r="CX37" s="518"/>
      <c r="CY37" s="518"/>
      <c r="CZ37" s="518"/>
      <c r="DA37" s="487"/>
      <c r="DB37" s="487"/>
      <c r="DC37" s="510"/>
      <c r="DD37" s="521"/>
      <c r="DE37" s="512"/>
      <c r="DF37" s="512"/>
      <c r="DG37" s="512"/>
      <c r="DH37" s="512"/>
      <c r="DI37" s="512"/>
      <c r="DJ37" s="512"/>
      <c r="DK37" s="512"/>
      <c r="DL37" s="512"/>
      <c r="DM37" s="512"/>
      <c r="DN37" s="512"/>
      <c r="DO37" s="512"/>
      <c r="DP37" s="512"/>
      <c r="DQ37" s="531"/>
    </row>
    <row r="38" spans="1:181" ht="14.1" customHeight="1">
      <c r="A38" s="507"/>
      <c r="B38" s="508"/>
      <c r="C38" s="508"/>
      <c r="D38" s="508"/>
      <c r="E38" s="508"/>
      <c r="F38" s="508"/>
      <c r="G38" s="508"/>
      <c r="H38" s="509"/>
      <c r="I38" s="503"/>
      <c r="J38" s="633" t="s">
        <v>957</v>
      </c>
      <c r="K38" s="633"/>
      <c r="L38" s="633"/>
      <c r="M38" s="633"/>
      <c r="N38" s="633"/>
      <c r="O38" s="633"/>
      <c r="P38" s="633"/>
      <c r="Q38" s="633"/>
      <c r="R38" s="633"/>
      <c r="S38" s="633"/>
      <c r="T38" s="633"/>
      <c r="U38" s="633"/>
      <c r="V38" s="633"/>
      <c r="W38" s="633"/>
      <c r="X38" s="658"/>
      <c r="Y38" s="658"/>
      <c r="Z38" s="658"/>
      <c r="AA38" s="658"/>
      <c r="AB38" s="658"/>
      <c r="AC38" s="658"/>
      <c r="AD38" s="517"/>
      <c r="AE38" s="519"/>
      <c r="AF38" s="632">
        <f>ヒアリングシート!B101</f>
        <v>0</v>
      </c>
      <c r="AG38" s="632"/>
      <c r="AH38" s="632"/>
      <c r="AI38" s="632"/>
      <c r="AJ38" s="632"/>
      <c r="AK38" s="632"/>
      <c r="AL38" s="632"/>
      <c r="AM38" s="632"/>
      <c r="AN38" s="632"/>
      <c r="AO38" s="632"/>
      <c r="AP38" s="632"/>
      <c r="AQ38" s="632"/>
      <c r="AR38" s="632"/>
      <c r="AS38" s="632"/>
      <c r="AT38" s="632"/>
      <c r="AU38" s="632"/>
      <c r="AV38" s="632"/>
      <c r="AW38" s="632"/>
      <c r="AX38" s="519"/>
      <c r="AY38" s="519"/>
      <c r="AZ38" s="519"/>
      <c r="BA38" s="519"/>
      <c r="BB38" s="519"/>
      <c r="BC38" s="519"/>
      <c r="BD38" s="632">
        <f>ヒアリングシート!B103</f>
        <v>0</v>
      </c>
      <c r="BE38" s="632"/>
      <c r="BF38" s="632"/>
      <c r="BG38" s="632"/>
      <c r="BH38" s="632"/>
      <c r="BI38" s="632"/>
      <c r="BJ38" s="632"/>
      <c r="BK38" s="632"/>
      <c r="BL38" s="632"/>
      <c r="BM38" s="632"/>
      <c r="BN38" s="632"/>
      <c r="BO38" s="632"/>
      <c r="BP38" s="632"/>
      <c r="BQ38" s="632"/>
      <c r="BR38" s="632"/>
      <c r="BS38" s="632"/>
      <c r="BT38" s="632"/>
      <c r="BU38" s="632"/>
      <c r="BV38" s="519"/>
      <c r="BW38" s="519"/>
      <c r="BX38" s="519"/>
      <c r="BY38" s="519"/>
      <c r="BZ38" s="519"/>
      <c r="CA38" s="519"/>
      <c r="CB38" s="519"/>
      <c r="CC38" s="519"/>
      <c r="CD38" s="519"/>
      <c r="CE38" s="632">
        <f>ヒアリングシート!B105</f>
        <v>0</v>
      </c>
      <c r="CF38" s="632"/>
      <c r="CG38" s="632"/>
      <c r="CH38" s="632"/>
      <c r="CI38" s="632"/>
      <c r="CJ38" s="632"/>
      <c r="CK38" s="632"/>
      <c r="CL38" s="632"/>
      <c r="CM38" s="632"/>
      <c r="CN38" s="632"/>
      <c r="CO38" s="632"/>
      <c r="CP38" s="632"/>
      <c r="CQ38" s="632"/>
      <c r="CR38" s="632"/>
      <c r="CS38" s="632"/>
      <c r="CT38" s="632"/>
      <c r="CU38" s="519"/>
      <c r="CV38" s="519"/>
      <c r="CW38" s="519"/>
      <c r="CX38" s="519"/>
      <c r="CY38" s="519"/>
      <c r="CZ38" s="519"/>
      <c r="DA38" s="487"/>
      <c r="DB38" s="487"/>
      <c r="DC38" s="510"/>
      <c r="DD38" s="521"/>
      <c r="DE38" s="512"/>
      <c r="DF38" s="512"/>
      <c r="DG38" s="512"/>
      <c r="DH38" s="512"/>
      <c r="DI38" s="512"/>
      <c r="DJ38" s="512"/>
      <c r="DK38" s="512"/>
      <c r="DL38" s="512"/>
      <c r="DM38" s="512"/>
      <c r="DN38" s="512"/>
      <c r="DO38" s="512"/>
      <c r="DP38" s="512"/>
      <c r="DQ38" s="531"/>
      <c r="EJ38" s="619"/>
      <c r="EK38" s="521"/>
      <c r="EL38" s="521"/>
      <c r="EM38" s="521"/>
      <c r="EN38" s="521"/>
      <c r="EO38" s="521"/>
      <c r="EP38" s="521"/>
      <c r="EQ38" s="521"/>
      <c r="ER38" s="521"/>
      <c r="ES38" s="521"/>
      <c r="ET38" s="521"/>
      <c r="EU38" s="521"/>
      <c r="EV38" s="521"/>
      <c r="EW38" s="521"/>
      <c r="EX38" s="521"/>
      <c r="EY38" s="521"/>
      <c r="EZ38" s="521"/>
      <c r="FA38" s="521"/>
      <c r="FB38" s="521"/>
      <c r="FC38" s="521"/>
      <c r="FD38" s="521"/>
      <c r="FE38" s="521"/>
      <c r="FF38" s="521"/>
      <c r="FG38" s="521"/>
      <c r="FH38" s="521"/>
      <c r="FI38" s="521"/>
      <c r="FJ38" s="521"/>
      <c r="FK38" s="521"/>
      <c r="FL38" s="521"/>
      <c r="FM38" s="521"/>
      <c r="FN38" s="521"/>
      <c r="FO38" s="521"/>
      <c r="FP38" s="521"/>
      <c r="FQ38" s="521"/>
      <c r="FR38" s="521"/>
      <c r="FS38" s="521"/>
      <c r="FT38" s="521"/>
      <c r="FU38" s="521"/>
      <c r="FV38" s="521"/>
      <c r="FW38" s="521"/>
      <c r="FX38" s="521"/>
      <c r="FY38" s="521"/>
    </row>
    <row r="39" spans="1:181" ht="14.1" customHeight="1">
      <c r="A39" s="661">
        <f>IF(ヒアリングシート!C3=0,0,ヒアリングシート!C2+1)</f>
        <v>0</v>
      </c>
      <c r="B39" s="662"/>
      <c r="C39" s="662"/>
      <c r="D39" s="662"/>
      <c r="E39" s="662"/>
      <c r="F39" s="662"/>
      <c r="G39" s="662"/>
      <c r="H39" s="663"/>
      <c r="I39" s="503"/>
      <c r="J39" s="636">
        <f>ヒアリングシート!C99</f>
        <v>0</v>
      </c>
      <c r="K39" s="664"/>
      <c r="L39" s="664"/>
      <c r="M39" s="664"/>
      <c r="N39" s="664"/>
      <c r="O39" s="664"/>
      <c r="P39" s="664"/>
      <c r="Q39" s="664"/>
      <c r="R39" s="664"/>
      <c r="S39" s="664"/>
      <c r="T39" s="664"/>
      <c r="U39" s="664"/>
      <c r="V39" s="664"/>
      <c r="W39" s="664"/>
      <c r="X39" s="631" t="s">
        <v>898</v>
      </c>
      <c r="Y39" s="664"/>
      <c r="Z39" s="664"/>
      <c r="AA39" s="664"/>
      <c r="AB39" s="664"/>
      <c r="AC39" s="664"/>
      <c r="AD39" s="518" t="s">
        <v>898</v>
      </c>
      <c r="AE39" s="518"/>
      <c r="AF39" s="518"/>
      <c r="AG39" s="636">
        <f>ヒアリングシート!C101</f>
        <v>0</v>
      </c>
      <c r="AH39" s="631"/>
      <c r="AI39" s="631"/>
      <c r="AJ39" s="631"/>
      <c r="AK39" s="631"/>
      <c r="AL39" s="631"/>
      <c r="AM39" s="631"/>
      <c r="AN39" s="631"/>
      <c r="AO39" s="631"/>
      <c r="AP39" s="518">
        <f>IF(AG39=0,ヒアリングシート!$L$1,ヒアリングシート!$K$1)</f>
        <v>0</v>
      </c>
      <c r="AQ39" s="636">
        <f>ヒアリングシート!C102</f>
        <v>0</v>
      </c>
      <c r="AR39" s="631"/>
      <c r="AS39" s="631"/>
      <c r="AT39" s="631"/>
      <c r="AU39" s="631"/>
      <c r="AV39" s="631"/>
      <c r="AW39" s="518"/>
      <c r="AX39" s="518"/>
      <c r="AY39" s="518"/>
      <c r="AZ39" s="518"/>
      <c r="BA39" s="518"/>
      <c r="BB39" s="518"/>
      <c r="BC39" s="518"/>
      <c r="BD39" s="518"/>
      <c r="BE39" s="518"/>
      <c r="BF39" s="636">
        <f>ヒアリングシート!C103</f>
        <v>0</v>
      </c>
      <c r="BG39" s="631"/>
      <c r="BH39" s="631"/>
      <c r="BI39" s="631"/>
      <c r="BJ39" s="631"/>
      <c r="BK39" s="631"/>
      <c r="BL39" s="631"/>
      <c r="BM39" s="631"/>
      <c r="BN39" s="518">
        <f>IF(BF39=0,ヒアリングシート!$L$1,ヒアリングシート!$K$1)</f>
        <v>0</v>
      </c>
      <c r="BO39" s="636">
        <f>ヒアリングシート!C104</f>
        <v>0</v>
      </c>
      <c r="BP39" s="631"/>
      <c r="BQ39" s="631"/>
      <c r="BR39" s="631"/>
      <c r="BS39" s="631"/>
      <c r="BT39" s="631"/>
      <c r="BU39" s="518"/>
      <c r="BV39" s="518"/>
      <c r="BW39" s="518"/>
      <c r="BX39" s="518"/>
      <c r="BY39" s="518"/>
      <c r="BZ39" s="518"/>
      <c r="CA39" s="518"/>
      <c r="CB39" s="518"/>
      <c r="CC39" s="518"/>
      <c r="CD39" s="518"/>
      <c r="CE39" s="636">
        <f>ヒアリングシート!C105</f>
        <v>0</v>
      </c>
      <c r="CF39" s="631"/>
      <c r="CG39" s="631"/>
      <c r="CH39" s="631"/>
      <c r="CI39" s="631"/>
      <c r="CJ39" s="631"/>
      <c r="CK39" s="631"/>
      <c r="CL39" s="518">
        <f>IF(CE39=0,ヒアリングシート!$L$1,ヒアリングシート!$K$1)</f>
        <v>0</v>
      </c>
      <c r="CN39" s="636">
        <f>ヒアリングシート!C106</f>
        <v>0</v>
      </c>
      <c r="CO39" s="631"/>
      <c r="CP39" s="631"/>
      <c r="CQ39" s="631"/>
      <c r="CR39" s="631"/>
      <c r="CS39" s="631"/>
      <c r="CT39" s="518"/>
      <c r="CU39" s="518"/>
      <c r="CV39" s="518"/>
      <c r="CW39" s="518"/>
      <c r="CX39" s="518"/>
      <c r="CY39" s="518"/>
      <c r="CZ39" s="518"/>
      <c r="DA39" s="487"/>
      <c r="DB39" s="487"/>
      <c r="DC39" s="510"/>
      <c r="DD39" s="521"/>
      <c r="DE39" s="520"/>
      <c r="DF39" s="520"/>
      <c r="DG39" s="520"/>
      <c r="DH39" s="520"/>
      <c r="DI39" s="520"/>
      <c r="DJ39" s="520"/>
      <c r="DK39" s="520"/>
      <c r="DL39" s="520"/>
      <c r="DM39" s="520"/>
      <c r="DN39" s="520"/>
      <c r="DO39" s="520"/>
      <c r="DP39" s="520"/>
      <c r="DQ39" s="531"/>
      <c r="EJ39" s="521"/>
      <c r="EK39" s="521"/>
      <c r="EL39" s="521"/>
      <c r="EM39" s="521"/>
      <c r="EN39" s="521"/>
      <c r="EO39" s="521"/>
      <c r="EP39" s="521"/>
      <c r="EQ39" s="521"/>
      <c r="ER39" s="521"/>
      <c r="ES39" s="521"/>
      <c r="ET39" s="521"/>
      <c r="EU39" s="521"/>
      <c r="EV39" s="521"/>
      <c r="EW39" s="521"/>
      <c r="EX39" s="521"/>
      <c r="EY39" s="521"/>
      <c r="EZ39" s="521"/>
      <c r="FA39" s="521"/>
      <c r="FB39" s="521"/>
      <c r="FC39" s="521"/>
      <c r="FD39" s="521"/>
      <c r="FE39" s="521"/>
      <c r="FF39" s="521"/>
      <c r="FG39" s="521"/>
      <c r="FH39" s="521"/>
      <c r="FI39" s="521"/>
      <c r="FJ39" s="521"/>
      <c r="FK39" s="521"/>
      <c r="FL39" s="521"/>
      <c r="FM39" s="521"/>
      <c r="FN39" s="521"/>
      <c r="FO39" s="521"/>
      <c r="FP39" s="521"/>
      <c r="FQ39" s="521"/>
      <c r="FR39" s="521"/>
      <c r="FS39" s="521"/>
      <c r="FT39" s="521"/>
      <c r="FU39" s="521"/>
      <c r="FV39" s="521"/>
      <c r="FW39" s="521"/>
      <c r="FX39" s="521"/>
      <c r="FY39" s="521"/>
    </row>
    <row r="40" spans="1:181" ht="14.1" customHeight="1">
      <c r="A40" s="661"/>
      <c r="B40" s="662"/>
      <c r="C40" s="662"/>
      <c r="D40" s="662"/>
      <c r="E40" s="662"/>
      <c r="F40" s="662"/>
      <c r="G40" s="662"/>
      <c r="H40" s="663"/>
      <c r="I40" s="503"/>
      <c r="J40" s="634">
        <f>ヒアリングシート!B108</f>
        <v>0</v>
      </c>
      <c r="K40" s="634"/>
      <c r="L40" s="634"/>
      <c r="M40" s="634"/>
      <c r="N40" s="634"/>
      <c r="O40" s="634"/>
      <c r="P40" s="634"/>
      <c r="Q40" s="634"/>
      <c r="R40" s="634"/>
      <c r="S40" s="634"/>
      <c r="T40" s="634"/>
      <c r="U40" s="634"/>
      <c r="V40" s="634"/>
      <c r="W40" s="634"/>
      <c r="X40" s="634"/>
      <c r="Y40" s="634"/>
      <c r="Z40" s="634"/>
      <c r="AA40" s="634"/>
      <c r="AB40" s="518"/>
      <c r="AC40" s="518"/>
      <c r="AD40" s="518"/>
      <c r="AE40" s="518"/>
      <c r="AF40" s="518"/>
      <c r="AG40" s="518"/>
      <c r="AH40" s="634">
        <f>ヒアリングシート!B110</f>
        <v>0</v>
      </c>
      <c r="AI40" s="634"/>
      <c r="AJ40" s="634"/>
      <c r="AK40" s="634"/>
      <c r="AL40" s="634"/>
      <c r="AM40" s="634"/>
      <c r="AN40" s="634"/>
      <c r="AO40" s="634"/>
      <c r="AP40" s="634"/>
      <c r="AQ40" s="634"/>
      <c r="AR40" s="634"/>
      <c r="AS40" s="634"/>
      <c r="AT40" s="634"/>
      <c r="AU40" s="634"/>
      <c r="AV40" s="634"/>
      <c r="AW40" s="634"/>
      <c r="AX40" s="634"/>
      <c r="AY40" s="634"/>
      <c r="AZ40" s="518"/>
      <c r="BA40" s="518"/>
      <c r="BB40" s="518"/>
      <c r="BC40" s="518"/>
      <c r="BD40" s="518"/>
      <c r="BE40" s="518"/>
      <c r="BF40" s="518"/>
      <c r="BG40" s="518"/>
      <c r="BH40" s="634">
        <f>ヒアリングシート!B112</f>
        <v>0</v>
      </c>
      <c r="BI40" s="634"/>
      <c r="BJ40" s="634"/>
      <c r="BK40" s="634"/>
      <c r="BL40" s="634"/>
      <c r="BM40" s="634"/>
      <c r="BN40" s="634"/>
      <c r="BO40" s="634"/>
      <c r="BP40" s="634"/>
      <c r="BQ40" s="634"/>
      <c r="BR40" s="634"/>
      <c r="BS40" s="634"/>
      <c r="BT40" s="634"/>
      <c r="BU40" s="634"/>
      <c r="BV40" s="634"/>
      <c r="BW40" s="634"/>
      <c r="BX40" s="634"/>
      <c r="BY40" s="518"/>
      <c r="BZ40" s="518"/>
      <c r="CA40" s="518"/>
      <c r="CB40" s="518"/>
      <c r="CC40" s="518"/>
      <c r="CD40" s="518"/>
      <c r="CE40" s="518"/>
      <c r="CF40" s="518"/>
      <c r="CG40" s="518"/>
      <c r="CH40" s="635">
        <f>ヒアリングシート!B114</f>
        <v>0</v>
      </c>
      <c r="CI40" s="635"/>
      <c r="CJ40" s="635"/>
      <c r="CK40" s="635"/>
      <c r="CL40" s="635"/>
      <c r="CM40" s="635"/>
      <c r="CN40" s="635"/>
      <c r="CO40" s="635"/>
      <c r="CP40" s="635"/>
      <c r="CQ40" s="635"/>
      <c r="CR40" s="635"/>
      <c r="CS40" s="635"/>
      <c r="CT40" s="635"/>
      <c r="CU40" s="635"/>
      <c r="CV40" s="635"/>
      <c r="CW40" s="635"/>
      <c r="CX40" s="488"/>
      <c r="CY40" s="488"/>
      <c r="CZ40" s="487"/>
      <c r="DA40" s="487"/>
      <c r="DB40" s="487"/>
      <c r="DC40" s="510"/>
      <c r="DD40" s="521"/>
      <c r="DE40" s="520"/>
      <c r="DF40" s="520"/>
      <c r="DG40" s="520"/>
      <c r="DH40" s="520"/>
      <c r="DI40" s="520"/>
      <c r="DJ40" s="520"/>
      <c r="DK40" s="520"/>
      <c r="DL40" s="520"/>
      <c r="DM40" s="520"/>
      <c r="DN40" s="520"/>
      <c r="DO40" s="520"/>
      <c r="DP40" s="520"/>
      <c r="DQ40" s="531"/>
      <c r="EJ40" s="521"/>
      <c r="EK40" s="521"/>
      <c r="EL40" s="521"/>
      <c r="EM40" s="521"/>
      <c r="EN40" s="521"/>
      <c r="EO40" s="521"/>
      <c r="EP40" s="521"/>
      <c r="EQ40" s="521"/>
      <c r="ER40" s="521"/>
      <c r="ES40" s="521"/>
      <c r="ET40" s="521"/>
      <c r="EU40" s="521"/>
      <c r="EV40" s="521"/>
      <c r="EW40" s="521"/>
      <c r="EX40" s="521"/>
      <c r="EY40" s="521"/>
      <c r="EZ40" s="521"/>
      <c r="FA40" s="521"/>
      <c r="FB40" s="521"/>
      <c r="FC40" s="521"/>
      <c r="FD40" s="521"/>
      <c r="FE40" s="521"/>
      <c r="FF40" s="521"/>
      <c r="FG40" s="521"/>
      <c r="FH40" s="521"/>
      <c r="FI40" s="521"/>
      <c r="FJ40" s="521"/>
      <c r="FK40" s="521"/>
      <c r="FL40" s="521"/>
      <c r="FM40" s="521"/>
      <c r="FN40" s="521"/>
      <c r="FO40" s="521"/>
      <c r="FP40" s="521"/>
      <c r="FQ40" s="521"/>
      <c r="FR40" s="521"/>
      <c r="FS40" s="521"/>
      <c r="FT40" s="521"/>
      <c r="FU40" s="521"/>
      <c r="FV40" s="521"/>
      <c r="FW40" s="521"/>
      <c r="FX40" s="521"/>
      <c r="FY40" s="521"/>
    </row>
    <row r="41" spans="1:181" ht="14.1" customHeight="1">
      <c r="A41" s="661"/>
      <c r="B41" s="662"/>
      <c r="C41" s="662"/>
      <c r="D41" s="662"/>
      <c r="E41" s="662"/>
      <c r="F41" s="662"/>
      <c r="G41" s="662"/>
      <c r="H41" s="663"/>
      <c r="I41" s="503"/>
      <c r="J41" s="632">
        <f>ヒアリングシート!B107</f>
        <v>0</v>
      </c>
      <c r="K41" s="632"/>
      <c r="L41" s="632"/>
      <c r="M41" s="632"/>
      <c r="N41" s="632"/>
      <c r="O41" s="632"/>
      <c r="P41" s="632"/>
      <c r="Q41" s="632"/>
      <c r="R41" s="632"/>
      <c r="S41" s="632"/>
      <c r="T41" s="632"/>
      <c r="U41" s="632"/>
      <c r="V41" s="632"/>
      <c r="W41" s="632"/>
      <c r="X41" s="632"/>
      <c r="Y41" s="632"/>
      <c r="Z41" s="632"/>
      <c r="AA41" s="632"/>
      <c r="AB41" s="519"/>
      <c r="AC41" s="519"/>
      <c r="AD41" s="519"/>
      <c r="AE41" s="519"/>
      <c r="AF41" s="519"/>
      <c r="AG41" s="519"/>
      <c r="AH41" s="632">
        <f>ヒアリングシート!B109</f>
        <v>0</v>
      </c>
      <c r="AI41" s="632"/>
      <c r="AJ41" s="632"/>
      <c r="AK41" s="632"/>
      <c r="AL41" s="632"/>
      <c r="AM41" s="632"/>
      <c r="AN41" s="632"/>
      <c r="AO41" s="632"/>
      <c r="AP41" s="632"/>
      <c r="AQ41" s="632"/>
      <c r="AR41" s="632"/>
      <c r="AS41" s="632"/>
      <c r="AT41" s="632"/>
      <c r="AU41" s="632"/>
      <c r="AV41" s="632"/>
      <c r="AW41" s="632"/>
      <c r="AX41" s="632"/>
      <c r="AY41" s="632"/>
      <c r="AZ41" s="519"/>
      <c r="BA41" s="519"/>
      <c r="BB41" s="519"/>
      <c r="BC41" s="519"/>
      <c r="BD41" s="519"/>
      <c r="BE41" s="519"/>
      <c r="BF41" s="519"/>
      <c r="BG41" s="519"/>
      <c r="BH41" s="632">
        <f>ヒアリングシート!B111</f>
        <v>0</v>
      </c>
      <c r="BI41" s="632"/>
      <c r="BJ41" s="632"/>
      <c r="BK41" s="632"/>
      <c r="BL41" s="632"/>
      <c r="BM41" s="632"/>
      <c r="BN41" s="632"/>
      <c r="BO41" s="632"/>
      <c r="BP41" s="632"/>
      <c r="BQ41" s="632"/>
      <c r="BR41" s="632"/>
      <c r="BS41" s="632"/>
      <c r="BT41" s="632"/>
      <c r="BU41" s="632"/>
      <c r="BV41" s="632"/>
      <c r="BW41" s="632"/>
      <c r="BX41" s="632"/>
      <c r="BY41" s="519"/>
      <c r="BZ41" s="519"/>
      <c r="CA41" s="519"/>
      <c r="CB41" s="519"/>
      <c r="CC41" s="519"/>
      <c r="CD41" s="519"/>
      <c r="CE41" s="519"/>
      <c r="CF41" s="519"/>
      <c r="CG41" s="519"/>
      <c r="CH41" s="632">
        <f>ヒアリングシート!B113</f>
        <v>0</v>
      </c>
      <c r="CI41" s="632"/>
      <c r="CJ41" s="632"/>
      <c r="CK41" s="632"/>
      <c r="CL41" s="632"/>
      <c r="CM41" s="632"/>
      <c r="CN41" s="632"/>
      <c r="CO41" s="632"/>
      <c r="CP41" s="632"/>
      <c r="CQ41" s="632"/>
      <c r="CR41" s="632"/>
      <c r="CS41" s="632"/>
      <c r="CT41" s="632"/>
      <c r="CU41" s="632"/>
      <c r="CV41" s="632"/>
      <c r="CW41" s="632"/>
      <c r="CX41" s="516"/>
      <c r="CY41" s="516"/>
      <c r="CZ41" s="516"/>
      <c r="DA41" s="487"/>
      <c r="DB41" s="487"/>
      <c r="DC41" s="510"/>
      <c r="DD41" s="521"/>
      <c r="DE41" s="512"/>
      <c r="DF41" s="512"/>
      <c r="DG41" s="512"/>
      <c r="DH41" s="512"/>
      <c r="DI41" s="512"/>
      <c r="DJ41" s="512"/>
      <c r="DK41" s="512"/>
      <c r="DL41" s="512"/>
      <c r="DM41" s="512"/>
      <c r="DN41" s="512"/>
      <c r="DO41" s="512"/>
      <c r="DP41" s="512"/>
      <c r="DQ41" s="531"/>
    </row>
    <row r="42" spans="1:181" ht="14.1" customHeight="1">
      <c r="A42" s="655">
        <f>IF(A39=0,0,TEXT(A39,"AAAA"))</f>
        <v>0</v>
      </c>
      <c r="B42" s="656"/>
      <c r="C42" s="656"/>
      <c r="D42" s="656"/>
      <c r="E42" s="656"/>
      <c r="F42" s="656"/>
      <c r="G42" s="656"/>
      <c r="H42" s="657"/>
      <c r="I42" s="503"/>
      <c r="J42" s="519"/>
      <c r="K42" s="636">
        <f>ヒアリングシート!C107</f>
        <v>0</v>
      </c>
      <c r="L42" s="631"/>
      <c r="M42" s="631"/>
      <c r="N42" s="631"/>
      <c r="O42" s="631"/>
      <c r="P42" s="631"/>
      <c r="Q42" s="616"/>
      <c r="R42" s="616"/>
      <c r="S42" s="518">
        <f>IF(K42=0,ヒアリングシート!$L$1,ヒアリングシート!$K$1)</f>
        <v>0</v>
      </c>
      <c r="U42" s="636">
        <f>ヒアリングシート!C108</f>
        <v>0</v>
      </c>
      <c r="V42" s="631"/>
      <c r="W42" s="631"/>
      <c r="X42" s="631"/>
      <c r="Y42" s="631"/>
      <c r="Z42" s="631"/>
      <c r="AA42" s="518"/>
      <c r="AB42" s="518"/>
      <c r="AC42" s="518"/>
      <c r="AD42" s="518"/>
      <c r="AE42" s="518"/>
      <c r="AF42" s="518"/>
      <c r="AG42" s="518"/>
      <c r="AH42" s="519"/>
      <c r="AI42" s="636">
        <f>ヒアリングシート!C109</f>
        <v>0</v>
      </c>
      <c r="AJ42" s="636"/>
      <c r="AK42" s="636"/>
      <c r="AL42" s="631"/>
      <c r="AM42" s="631"/>
      <c r="AN42" s="631"/>
      <c r="AO42" s="631"/>
      <c r="AP42" s="631"/>
      <c r="AQ42" s="631"/>
      <c r="AR42" s="518">
        <f>IF(AI42=0,ヒアリングシート!$L$1,ヒアリングシート!$K$1)</f>
        <v>0</v>
      </c>
      <c r="AS42" s="636">
        <f>ヒアリングシート!C110</f>
        <v>0</v>
      </c>
      <c r="AT42" s="631"/>
      <c r="AU42" s="631"/>
      <c r="AV42" s="631"/>
      <c r="AW42" s="631"/>
      <c r="AX42" s="631"/>
      <c r="AY42" s="518"/>
      <c r="AZ42" s="518"/>
      <c r="BA42" s="518"/>
      <c r="BB42" s="518"/>
      <c r="BC42" s="518"/>
      <c r="BD42" s="518"/>
      <c r="BE42" s="518"/>
      <c r="BF42" s="518"/>
      <c r="BG42" s="518"/>
      <c r="BH42" s="519"/>
      <c r="BI42" s="636">
        <f>ヒアリングシート!C111</f>
        <v>0</v>
      </c>
      <c r="BJ42" s="631"/>
      <c r="BK42" s="631"/>
      <c r="BL42" s="631"/>
      <c r="BM42" s="631"/>
      <c r="BN42" s="631"/>
      <c r="BO42" s="631"/>
      <c r="BP42" s="631"/>
      <c r="BQ42" s="518">
        <f>IF(BI42=0,ヒアリングシート!$L$1,ヒアリングシート!$K$1)</f>
        <v>0</v>
      </c>
      <c r="BR42" s="636">
        <f>ヒアリングシート!C112</f>
        <v>0</v>
      </c>
      <c r="BS42" s="631"/>
      <c r="BT42" s="631"/>
      <c r="BU42" s="631"/>
      <c r="BV42" s="631"/>
      <c r="BW42" s="631"/>
      <c r="BX42" s="521"/>
      <c r="BY42" s="518"/>
      <c r="BZ42" s="518"/>
      <c r="CA42" s="518"/>
      <c r="CB42" s="518"/>
      <c r="CC42" s="518"/>
      <c r="CD42" s="518"/>
      <c r="CE42" s="518"/>
      <c r="CF42" s="518"/>
      <c r="CG42" s="518"/>
      <c r="CH42" s="636">
        <f>ヒアリングシート!C113</f>
        <v>0</v>
      </c>
      <c r="CI42" s="636"/>
      <c r="CJ42" s="631"/>
      <c r="CK42" s="631"/>
      <c r="CL42" s="631"/>
      <c r="CM42" s="631"/>
      <c r="CN42" s="631"/>
      <c r="CO42" s="518">
        <f>IF(CH42=0,ヒアリングシート!$L$1,ヒアリングシート!$K$1)</f>
        <v>0</v>
      </c>
      <c r="CQ42" s="636">
        <f>ヒアリングシート!C114</f>
        <v>0</v>
      </c>
      <c r="CR42" s="631"/>
      <c r="CS42" s="631"/>
      <c r="CT42" s="631"/>
      <c r="CU42" s="631"/>
      <c r="CV42" s="631"/>
      <c r="CW42" s="518"/>
      <c r="CX42" s="519"/>
      <c r="CY42" s="519"/>
      <c r="CZ42" s="519"/>
      <c r="DA42" s="487"/>
      <c r="DB42" s="487"/>
      <c r="DC42" s="510"/>
      <c r="DD42" s="521"/>
      <c r="DE42" s="520"/>
      <c r="DF42" s="520"/>
      <c r="DG42" s="520"/>
      <c r="DH42" s="520"/>
      <c r="DI42" s="520"/>
      <c r="DJ42" s="520"/>
      <c r="DK42" s="520"/>
      <c r="DL42" s="520"/>
      <c r="DM42" s="520"/>
      <c r="DN42" s="520"/>
      <c r="DO42" s="520"/>
      <c r="DP42" s="520"/>
      <c r="DQ42" s="531"/>
    </row>
    <row r="43" spans="1:181" ht="14.1" customHeight="1">
      <c r="A43" s="655"/>
      <c r="B43" s="656"/>
      <c r="C43" s="656"/>
      <c r="D43" s="656"/>
      <c r="E43" s="656"/>
      <c r="F43" s="656"/>
      <c r="G43" s="656"/>
      <c r="H43" s="657"/>
      <c r="I43" s="488"/>
      <c r="J43" s="518"/>
      <c r="K43" s="635">
        <f>ヒアリングシート!B116</f>
        <v>0</v>
      </c>
      <c r="L43" s="635"/>
      <c r="M43" s="635"/>
      <c r="N43" s="635"/>
      <c r="O43" s="635"/>
      <c r="P43" s="635"/>
      <c r="Q43" s="635"/>
      <c r="R43" s="635"/>
      <c r="S43" s="635"/>
      <c r="T43" s="635"/>
      <c r="U43" s="635"/>
      <c r="V43" s="635"/>
      <c r="W43" s="635"/>
      <c r="X43" s="635"/>
      <c r="Y43" s="635"/>
      <c r="Z43" s="635"/>
      <c r="AA43" s="518"/>
      <c r="AB43" s="518"/>
      <c r="AC43" s="518"/>
      <c r="AD43" s="518"/>
      <c r="AE43" s="518"/>
      <c r="AF43" s="518"/>
      <c r="AG43" s="518"/>
      <c r="AH43" s="518"/>
      <c r="AI43" s="635">
        <f>ヒアリングシート!B118</f>
        <v>0</v>
      </c>
      <c r="AJ43" s="635"/>
      <c r="AK43" s="635"/>
      <c r="AL43" s="635"/>
      <c r="AM43" s="635"/>
      <c r="AN43" s="635"/>
      <c r="AO43" s="635"/>
      <c r="AP43" s="635"/>
      <c r="AQ43" s="635"/>
      <c r="AR43" s="635"/>
      <c r="AS43" s="635"/>
      <c r="AT43" s="635"/>
      <c r="AU43" s="635"/>
      <c r="AV43" s="635"/>
      <c r="AW43" s="635"/>
      <c r="AX43" s="635"/>
      <c r="AY43" s="518"/>
      <c r="AZ43" s="518"/>
      <c r="BA43" s="518"/>
      <c r="BB43" s="518"/>
      <c r="BC43" s="518"/>
      <c r="BD43" s="518"/>
      <c r="BE43" s="518"/>
      <c r="BF43" s="518"/>
      <c r="BG43" s="518"/>
      <c r="BH43" s="635">
        <f>ヒアリングシート!B120</f>
        <v>0</v>
      </c>
      <c r="BI43" s="635"/>
      <c r="BJ43" s="635"/>
      <c r="BK43" s="635"/>
      <c r="BL43" s="635"/>
      <c r="BM43" s="635"/>
      <c r="BN43" s="635"/>
      <c r="BO43" s="635"/>
      <c r="BP43" s="635"/>
      <c r="BQ43" s="635"/>
      <c r="BR43" s="635"/>
      <c r="BS43" s="635"/>
      <c r="BT43" s="635"/>
      <c r="BU43" s="635"/>
      <c r="BV43" s="635"/>
      <c r="BW43" s="635"/>
      <c r="BX43" s="635"/>
      <c r="BZ43" s="518"/>
      <c r="CA43" s="518"/>
      <c r="CB43" s="518"/>
      <c r="CC43" s="518"/>
      <c r="CD43" s="518"/>
      <c r="CE43" s="518"/>
      <c r="CF43" s="518"/>
      <c r="CG43" s="518"/>
      <c r="CH43" s="518"/>
      <c r="CI43" s="518"/>
      <c r="CJ43" s="631"/>
      <c r="CK43" s="631"/>
      <c r="CL43" s="631"/>
      <c r="CM43" s="631"/>
      <c r="CN43" s="631"/>
      <c r="CO43" s="631"/>
      <c r="CP43" s="631"/>
      <c r="CQ43" s="631"/>
      <c r="CR43" s="631"/>
      <c r="CS43" s="631"/>
      <c r="CT43" s="631"/>
      <c r="CU43" s="631"/>
      <c r="CV43" s="631"/>
      <c r="CW43" s="518"/>
      <c r="CX43" s="518"/>
      <c r="CY43" s="518"/>
      <c r="CZ43" s="518"/>
      <c r="DA43" s="487"/>
      <c r="DB43" s="487"/>
      <c r="DC43" s="510"/>
      <c r="DD43" s="521"/>
      <c r="DE43" s="520"/>
      <c r="DF43" s="520"/>
      <c r="DG43" s="520"/>
      <c r="DH43" s="520"/>
      <c r="DI43" s="520"/>
      <c r="DJ43" s="520"/>
      <c r="DK43" s="520"/>
      <c r="DL43" s="520"/>
      <c r="DM43" s="520"/>
      <c r="DN43" s="520"/>
      <c r="DO43" s="520"/>
      <c r="DP43" s="520"/>
      <c r="DQ43" s="531"/>
      <c r="EE43"/>
    </row>
    <row r="44" spans="1:181" ht="14.1" customHeight="1">
      <c r="A44" s="655"/>
      <c r="B44" s="656"/>
      <c r="C44" s="656"/>
      <c r="D44" s="656"/>
      <c r="E44" s="656"/>
      <c r="F44" s="656"/>
      <c r="G44" s="656"/>
      <c r="H44" s="657"/>
      <c r="I44" s="503"/>
      <c r="J44" s="632">
        <f>ヒアリングシート!B115</f>
        <v>0</v>
      </c>
      <c r="K44" s="632"/>
      <c r="L44" s="632"/>
      <c r="M44" s="632"/>
      <c r="N44" s="632"/>
      <c r="O44" s="632"/>
      <c r="P44" s="632"/>
      <c r="Q44" s="632"/>
      <c r="R44" s="632"/>
      <c r="S44" s="632"/>
      <c r="T44" s="632"/>
      <c r="U44" s="632"/>
      <c r="V44" s="632"/>
      <c r="W44" s="632"/>
      <c r="X44" s="632"/>
      <c r="Y44" s="632"/>
      <c r="Z44" s="632"/>
      <c r="AA44" s="632"/>
      <c r="AB44" s="519"/>
      <c r="AC44" s="519"/>
      <c r="AD44" s="519"/>
      <c r="AE44" s="519"/>
      <c r="AF44" s="519"/>
      <c r="AG44" s="519"/>
      <c r="AH44" s="632">
        <f>ヒアリングシート!B117</f>
        <v>0</v>
      </c>
      <c r="AI44" s="632"/>
      <c r="AJ44" s="632"/>
      <c r="AK44" s="632"/>
      <c r="AL44" s="632"/>
      <c r="AM44" s="632"/>
      <c r="AN44" s="632"/>
      <c r="AO44" s="632"/>
      <c r="AP44" s="632"/>
      <c r="AQ44" s="632"/>
      <c r="AR44" s="632"/>
      <c r="AS44" s="632"/>
      <c r="AT44" s="632"/>
      <c r="AU44" s="632"/>
      <c r="AV44" s="632"/>
      <c r="AW44" s="632"/>
      <c r="AX44" s="632"/>
      <c r="AY44" s="632"/>
      <c r="AZ44" s="519"/>
      <c r="BA44" s="519"/>
      <c r="BB44" s="519"/>
      <c r="BC44" s="519"/>
      <c r="BD44" s="519"/>
      <c r="BE44" s="519"/>
      <c r="BF44" s="519"/>
      <c r="BG44" s="519"/>
      <c r="BH44" s="632">
        <f>ヒアリングシート!B119</f>
        <v>0</v>
      </c>
      <c r="BI44" s="632"/>
      <c r="BJ44" s="632"/>
      <c r="BK44" s="632"/>
      <c r="BL44" s="632"/>
      <c r="BM44" s="632"/>
      <c r="BN44" s="632"/>
      <c r="BO44" s="632"/>
      <c r="BP44" s="632"/>
      <c r="BQ44" s="632"/>
      <c r="BR44" s="632"/>
      <c r="BS44" s="632"/>
      <c r="BT44" s="632"/>
      <c r="BU44" s="632"/>
      <c r="BV44" s="632"/>
      <c r="BW44" s="632"/>
      <c r="BX44" s="632"/>
      <c r="BZ44" s="519"/>
      <c r="CA44" s="519"/>
      <c r="CB44" s="519"/>
      <c r="CC44" s="519"/>
      <c r="CD44" s="519"/>
      <c r="CE44" s="519"/>
      <c r="CF44" s="519"/>
      <c r="CG44" s="519"/>
      <c r="CH44" s="488"/>
      <c r="CI44" s="488"/>
      <c r="CJ44" s="633" t="s">
        <v>955</v>
      </c>
      <c r="CK44" s="633"/>
      <c r="CL44" s="633"/>
      <c r="CM44" s="633"/>
      <c r="CN44" s="633"/>
      <c r="CO44" s="633"/>
      <c r="CP44" s="633"/>
      <c r="CQ44" s="633"/>
      <c r="CR44" s="633"/>
      <c r="CS44" s="633"/>
      <c r="CT44" s="633"/>
      <c r="CU44" s="633"/>
      <c r="CV44" s="633"/>
      <c r="CW44" s="488"/>
      <c r="CX44" s="488"/>
      <c r="CY44" s="488"/>
      <c r="CZ44" s="487"/>
      <c r="DA44" s="487"/>
      <c r="DB44" s="487"/>
      <c r="DC44" s="510"/>
      <c r="DD44" s="521"/>
      <c r="DE44" s="520"/>
      <c r="DF44" s="520"/>
      <c r="DG44" s="520"/>
      <c r="DH44" s="520"/>
      <c r="DI44" s="520"/>
      <c r="DJ44" s="520"/>
      <c r="DK44" s="520"/>
      <c r="DL44" s="520"/>
      <c r="DM44" s="520"/>
      <c r="DN44" s="520"/>
      <c r="DO44" s="520"/>
      <c r="DP44" s="520"/>
      <c r="DQ44" s="531"/>
      <c r="DZ44"/>
      <c r="ED44"/>
    </row>
    <row r="45" spans="1:181" ht="14.1" customHeight="1">
      <c r="A45" s="511"/>
      <c r="B45" s="512"/>
      <c r="C45" s="512"/>
      <c r="D45" s="512"/>
      <c r="E45" s="512"/>
      <c r="F45" s="512"/>
      <c r="G45" s="512"/>
      <c r="H45" s="513"/>
      <c r="I45" s="503"/>
      <c r="J45" s="518"/>
      <c r="K45" s="636">
        <f>ヒアリングシート!C115</f>
        <v>0</v>
      </c>
      <c r="L45" s="631"/>
      <c r="M45" s="631"/>
      <c r="N45" s="631"/>
      <c r="O45" s="631"/>
      <c r="P45" s="631"/>
      <c r="Q45" s="616"/>
      <c r="R45" s="616"/>
      <c r="S45" s="616"/>
      <c r="T45" s="518">
        <f>IF(K45=0,ヒアリングシート!$L$1,ヒアリングシート!$K$1)</f>
        <v>0</v>
      </c>
      <c r="U45" s="636">
        <f>ヒアリングシート!C116</f>
        <v>0</v>
      </c>
      <c r="V45" s="631"/>
      <c r="W45" s="631"/>
      <c r="X45" s="631"/>
      <c r="Y45" s="631"/>
      <c r="Z45" s="631"/>
      <c r="AA45" s="518"/>
      <c r="AB45" s="518"/>
      <c r="AC45" s="518"/>
      <c r="AD45" s="518"/>
      <c r="AE45" s="518"/>
      <c r="AF45" s="518"/>
      <c r="AG45" s="518"/>
      <c r="AH45" s="518"/>
      <c r="AI45" s="636">
        <f>ヒアリングシート!C117</f>
        <v>0</v>
      </c>
      <c r="AJ45" s="636"/>
      <c r="AK45" s="636"/>
      <c r="AL45" s="631"/>
      <c r="AM45" s="631"/>
      <c r="AN45" s="631"/>
      <c r="AO45" s="631"/>
      <c r="AP45" s="631"/>
      <c r="AQ45" s="631"/>
      <c r="AR45" s="518">
        <f>IF(AI45=0,ヒアリングシート!$L$1,ヒアリングシート!$K$1)</f>
        <v>0</v>
      </c>
      <c r="AS45" s="636">
        <f>ヒアリングシート!C118</f>
        <v>0</v>
      </c>
      <c r="AT45" s="631"/>
      <c r="AU45" s="631"/>
      <c r="AV45" s="631"/>
      <c r="AW45" s="631"/>
      <c r="AX45" s="631"/>
      <c r="AY45" s="518"/>
      <c r="AZ45" s="518"/>
      <c r="BA45" s="518"/>
      <c r="BB45" s="518"/>
      <c r="BC45" s="518"/>
      <c r="BD45" s="518"/>
      <c r="BE45" s="518"/>
      <c r="BF45" s="518"/>
      <c r="BG45" s="518"/>
      <c r="BH45" s="636">
        <f>ヒアリングシート!C119</f>
        <v>0</v>
      </c>
      <c r="BI45" s="631"/>
      <c r="BJ45" s="631"/>
      <c r="BK45" s="631"/>
      <c r="BL45" s="631"/>
      <c r="BM45" s="631"/>
      <c r="BN45" s="631"/>
      <c r="BO45" s="631"/>
      <c r="BQ45" s="518">
        <f>IF(BH45=0,ヒアリングシート!$L$1,ヒアリングシート!$K$1)</f>
        <v>0</v>
      </c>
      <c r="BS45" s="631">
        <f>ヒアリングシート!C120</f>
        <v>0</v>
      </c>
      <c r="BT45" s="631"/>
      <c r="BU45" s="631"/>
      <c r="BV45" s="631"/>
      <c r="BW45" s="631"/>
      <c r="BX45" s="631"/>
      <c r="BZ45" s="518"/>
      <c r="CA45" s="518"/>
      <c r="CB45" s="518"/>
      <c r="CC45" s="518"/>
      <c r="CD45" s="518"/>
      <c r="CE45" s="518"/>
      <c r="CF45" s="518"/>
      <c r="CG45" s="518"/>
      <c r="CJ45" s="631"/>
      <c r="CK45" s="631"/>
      <c r="CL45" s="631"/>
      <c r="CM45" s="631"/>
      <c r="CN45" s="631"/>
      <c r="CO45" s="631"/>
      <c r="CP45" s="631"/>
      <c r="CQ45" s="631"/>
      <c r="CR45" s="631"/>
      <c r="CS45" s="631"/>
      <c r="CT45" s="631"/>
      <c r="CU45" s="631"/>
      <c r="CV45" s="631"/>
      <c r="CX45" s="488"/>
      <c r="CY45" s="488"/>
      <c r="CZ45" s="487"/>
      <c r="DA45" s="487"/>
      <c r="DB45" s="487"/>
      <c r="DC45" s="510"/>
      <c r="DD45" s="521"/>
      <c r="DE45" s="520"/>
      <c r="DF45" s="520"/>
      <c r="DG45" s="520"/>
      <c r="DH45" s="520"/>
      <c r="DI45" s="520"/>
      <c r="DJ45" s="520"/>
      <c r="DK45" s="520"/>
      <c r="DL45" s="520"/>
      <c r="DM45" s="520"/>
      <c r="DN45" s="520"/>
      <c r="DO45" s="520"/>
      <c r="DP45" s="520"/>
      <c r="DQ45" s="531"/>
      <c r="DW45"/>
    </row>
    <row r="46" spans="1:181" ht="14.1" customHeight="1">
      <c r="A46" s="533"/>
      <c r="B46" s="532"/>
      <c r="C46" s="532"/>
      <c r="D46" s="532"/>
      <c r="E46" s="532"/>
      <c r="F46" s="532"/>
      <c r="G46" s="532"/>
      <c r="H46" s="534"/>
      <c r="I46" s="535"/>
      <c r="J46" s="536"/>
      <c r="K46" s="536"/>
      <c r="L46" s="536"/>
      <c r="M46" s="536"/>
      <c r="N46" s="536"/>
      <c r="O46" s="536"/>
      <c r="P46" s="536"/>
      <c r="Q46" s="536"/>
      <c r="R46" s="536"/>
      <c r="S46" s="536"/>
      <c r="T46" s="536"/>
      <c r="U46" s="536"/>
      <c r="V46" s="536"/>
      <c r="W46" s="536"/>
      <c r="X46" s="536"/>
      <c r="Y46" s="536"/>
      <c r="Z46" s="536"/>
      <c r="AA46" s="536"/>
      <c r="AB46" s="536"/>
      <c r="AC46" s="536"/>
      <c r="AD46" s="536"/>
      <c r="AE46" s="536"/>
      <c r="AF46" s="536"/>
      <c r="AG46" s="536"/>
      <c r="AH46" s="536"/>
      <c r="AI46" s="536"/>
      <c r="AJ46" s="536"/>
      <c r="AK46" s="536"/>
      <c r="AL46" s="536"/>
      <c r="AM46" s="536"/>
      <c r="AN46" s="536"/>
      <c r="AO46" s="536"/>
      <c r="AP46" s="536"/>
      <c r="AQ46" s="536"/>
      <c r="AR46" s="536"/>
      <c r="AS46" s="536"/>
      <c r="AT46" s="536"/>
      <c r="AU46" s="536"/>
      <c r="AV46" s="536"/>
      <c r="AW46" s="536"/>
      <c r="AX46" s="536"/>
      <c r="AY46" s="536"/>
      <c r="AZ46" s="536"/>
      <c r="BA46" s="536"/>
      <c r="BB46" s="536"/>
      <c r="BC46" s="536"/>
      <c r="BD46" s="536"/>
      <c r="BE46" s="536"/>
      <c r="BF46" s="536"/>
      <c r="BG46" s="536"/>
      <c r="BH46" s="536"/>
      <c r="BI46" s="536"/>
      <c r="BJ46" s="536"/>
      <c r="BK46" s="536"/>
      <c r="BL46" s="536"/>
      <c r="BM46" s="536"/>
      <c r="BN46" s="536"/>
      <c r="BO46" s="536"/>
      <c r="BP46" s="536"/>
      <c r="BQ46" s="536"/>
      <c r="BR46" s="536"/>
      <c r="BS46" s="536"/>
      <c r="BT46" s="536"/>
      <c r="BU46" s="536"/>
      <c r="BV46" s="536"/>
      <c r="BW46" s="536"/>
      <c r="BX46" s="536"/>
      <c r="BY46" s="536"/>
      <c r="BZ46" s="536"/>
      <c r="CA46" s="536"/>
      <c r="CB46" s="536"/>
      <c r="CC46" s="536"/>
      <c r="CD46" s="536"/>
      <c r="CE46" s="536"/>
      <c r="CF46" s="536"/>
      <c r="CG46" s="536"/>
      <c r="CH46" s="536"/>
      <c r="CI46" s="536"/>
      <c r="CJ46" s="536"/>
      <c r="CK46" s="536"/>
      <c r="CL46" s="536"/>
      <c r="CM46" s="536"/>
      <c r="CN46" s="536"/>
      <c r="CO46" s="536"/>
      <c r="CP46" s="536"/>
      <c r="CQ46" s="536"/>
      <c r="CR46" s="536"/>
      <c r="CS46" s="536"/>
      <c r="CT46" s="536"/>
      <c r="CU46" s="536"/>
      <c r="CV46" s="536"/>
      <c r="CW46" s="536"/>
      <c r="CX46" s="536"/>
      <c r="CY46" s="536"/>
      <c r="CZ46" s="537"/>
      <c r="DA46" s="537"/>
      <c r="DB46" s="537"/>
      <c r="DC46" s="538"/>
      <c r="DD46" s="521"/>
      <c r="DE46" s="512"/>
      <c r="DF46" s="512"/>
      <c r="DG46" s="512"/>
      <c r="DH46" s="512"/>
      <c r="DI46" s="512"/>
      <c r="DJ46" s="512"/>
      <c r="DK46" s="512"/>
      <c r="DL46" s="512"/>
      <c r="DM46" s="512"/>
      <c r="DN46" s="512"/>
      <c r="DO46" s="512"/>
      <c r="DP46" s="512"/>
      <c r="DQ46" s="531"/>
      <c r="EJ46"/>
    </row>
    <row r="47" spans="1:181" ht="13.5" customHeight="1">
      <c r="A47" s="500"/>
      <c r="B47" s="501"/>
      <c r="C47" s="501"/>
      <c r="D47" s="501"/>
      <c r="E47" s="501"/>
      <c r="F47" s="501"/>
      <c r="G47" s="501"/>
      <c r="H47" s="502"/>
      <c r="I47" s="617"/>
      <c r="J47" s="618"/>
      <c r="K47" s="618"/>
      <c r="L47" s="618"/>
      <c r="M47" s="618"/>
      <c r="N47" s="618"/>
      <c r="O47" s="618"/>
      <c r="P47" s="618"/>
      <c r="Q47" s="618"/>
      <c r="R47" s="618"/>
      <c r="S47" s="618"/>
      <c r="T47" s="618"/>
      <c r="U47" s="618"/>
      <c r="V47" s="618"/>
      <c r="W47" s="618"/>
      <c r="X47" s="618"/>
      <c r="Y47" s="618"/>
      <c r="Z47" s="618"/>
      <c r="AA47" s="618"/>
      <c r="AB47" s="618"/>
      <c r="AC47" s="618"/>
      <c r="AD47" s="618"/>
      <c r="AE47" s="618"/>
      <c r="AF47" s="618"/>
      <c r="AG47" s="618"/>
      <c r="AH47" s="618"/>
      <c r="AI47" s="618"/>
      <c r="AJ47" s="618"/>
      <c r="AK47" s="618"/>
      <c r="AL47" s="618"/>
      <c r="AM47" s="618"/>
      <c r="AN47" s="618"/>
      <c r="AO47" s="618"/>
      <c r="AP47" s="618"/>
      <c r="AQ47" s="618"/>
      <c r="AR47" s="618"/>
      <c r="AS47" s="618"/>
      <c r="AT47" s="618"/>
      <c r="AU47" s="618"/>
      <c r="AV47" s="618"/>
      <c r="AW47" s="618"/>
      <c r="AX47" s="618"/>
      <c r="AY47" s="618"/>
      <c r="AZ47" s="618"/>
      <c r="BA47" s="618"/>
      <c r="BB47" s="618"/>
      <c r="BC47" s="618"/>
      <c r="BD47" s="618"/>
      <c r="BE47" s="618"/>
      <c r="BF47" s="618"/>
      <c r="BG47" s="618"/>
      <c r="BH47" s="618"/>
      <c r="BI47" s="618"/>
      <c r="BJ47" s="618"/>
      <c r="BK47" s="618"/>
      <c r="BL47" s="618"/>
      <c r="BM47" s="618"/>
      <c r="BN47" s="618"/>
      <c r="BO47" s="618"/>
      <c r="BP47" s="618"/>
      <c r="BQ47" s="618"/>
      <c r="BR47" s="618"/>
      <c r="BS47" s="618"/>
      <c r="BT47" s="618"/>
      <c r="BU47" s="618"/>
      <c r="BV47" s="618"/>
      <c r="BW47" s="618"/>
      <c r="BX47" s="618"/>
      <c r="BY47" s="618"/>
      <c r="BZ47" s="618"/>
      <c r="CA47" s="618"/>
      <c r="CB47" s="618"/>
      <c r="CC47" s="618"/>
      <c r="CD47" s="618"/>
      <c r="CE47" s="618"/>
      <c r="CF47" s="618"/>
      <c r="CG47" s="618"/>
      <c r="CH47" s="618"/>
      <c r="CI47" s="618"/>
      <c r="CJ47" s="618"/>
      <c r="CK47" s="618"/>
      <c r="CL47" s="618"/>
      <c r="CM47" s="618"/>
      <c r="CN47" s="618"/>
      <c r="CO47" s="618"/>
      <c r="CP47" s="618"/>
      <c r="CQ47" s="618"/>
      <c r="CR47" s="618"/>
      <c r="CS47" s="618"/>
      <c r="CT47" s="618"/>
      <c r="CU47" s="618"/>
      <c r="CV47" s="618"/>
      <c r="CW47" s="618"/>
      <c r="CX47" s="618"/>
      <c r="CY47" s="618"/>
      <c r="CZ47" s="504"/>
      <c r="DA47" s="504"/>
      <c r="DB47" s="487"/>
      <c r="DC47" s="510"/>
      <c r="DD47" s="521" t="s">
        <v>898</v>
      </c>
      <c r="DE47" s="512"/>
      <c r="DF47" s="512"/>
      <c r="DG47" s="512"/>
      <c r="DH47" s="512"/>
      <c r="DI47" s="512"/>
      <c r="DJ47" s="512"/>
      <c r="DK47" s="512"/>
      <c r="DL47" s="512"/>
      <c r="DM47" s="512"/>
      <c r="DN47" s="512"/>
      <c r="DO47" s="512"/>
      <c r="DP47" s="512"/>
      <c r="DQ47" s="531"/>
      <c r="DR47" s="542"/>
    </row>
    <row r="48" spans="1:181" ht="13.5" customHeight="1">
      <c r="A48" s="507"/>
      <c r="B48" s="508"/>
      <c r="C48" s="508"/>
      <c r="D48" s="508"/>
      <c r="E48" s="508"/>
      <c r="F48" s="508"/>
      <c r="G48" s="508"/>
      <c r="H48" s="509"/>
      <c r="I48" s="503"/>
      <c r="J48" s="659" t="s">
        <v>897</v>
      </c>
      <c r="K48" s="659"/>
      <c r="L48" s="659"/>
      <c r="M48" s="659"/>
      <c r="N48" s="659"/>
      <c r="O48" s="659"/>
      <c r="P48" s="659"/>
      <c r="Q48" s="659"/>
      <c r="R48" s="659"/>
      <c r="S48" s="659"/>
      <c r="T48" s="659"/>
      <c r="U48" s="659"/>
      <c r="V48" s="659"/>
      <c r="W48" s="659"/>
      <c r="X48" s="658"/>
      <c r="Y48" s="658"/>
      <c r="Z48" s="658"/>
      <c r="AA48" s="658"/>
      <c r="AB48" s="658"/>
      <c r="AC48" s="658"/>
      <c r="AD48" s="516" t="s">
        <v>898</v>
      </c>
      <c r="AE48" s="518"/>
      <c r="AF48" s="634">
        <f>ヒアリングシート!B148</f>
        <v>0</v>
      </c>
      <c r="AG48" s="634"/>
      <c r="AH48" s="634"/>
      <c r="AI48" s="634"/>
      <c r="AJ48" s="634"/>
      <c r="AK48" s="634"/>
      <c r="AL48" s="634"/>
      <c r="AM48" s="634"/>
      <c r="AN48" s="634"/>
      <c r="AO48" s="634"/>
      <c r="AP48" s="634"/>
      <c r="AQ48" s="634"/>
      <c r="AR48" s="634"/>
      <c r="AS48" s="634"/>
      <c r="AT48" s="634"/>
      <c r="AU48" s="634"/>
      <c r="AV48" s="634"/>
      <c r="AW48" s="634"/>
      <c r="AX48" s="518"/>
      <c r="AY48" s="518"/>
      <c r="AZ48" s="518"/>
      <c r="BA48" s="518"/>
      <c r="BB48" s="518"/>
      <c r="BC48" s="518"/>
      <c r="BD48" s="635">
        <f>ヒアリングシート!B150</f>
        <v>0</v>
      </c>
      <c r="BE48" s="635"/>
      <c r="BF48" s="635"/>
      <c r="BG48" s="635"/>
      <c r="BH48" s="635"/>
      <c r="BI48" s="635"/>
      <c r="BJ48" s="635"/>
      <c r="BK48" s="635"/>
      <c r="BL48" s="635"/>
      <c r="BM48" s="635"/>
      <c r="BN48" s="635"/>
      <c r="BO48" s="635"/>
      <c r="BP48" s="635"/>
      <c r="BQ48" s="635"/>
      <c r="BR48" s="635"/>
      <c r="BS48" s="635"/>
      <c r="BT48" s="635"/>
      <c r="BU48" s="635"/>
      <c r="BV48" s="518"/>
      <c r="BW48" s="518"/>
      <c r="BX48" s="518"/>
      <c r="BY48" s="518"/>
      <c r="BZ48" s="518"/>
      <c r="CA48" s="518"/>
      <c r="CB48" s="518"/>
      <c r="CC48" s="518"/>
      <c r="CD48" s="518"/>
      <c r="CE48" s="635">
        <f>ヒアリングシート!B152</f>
        <v>0</v>
      </c>
      <c r="CF48" s="635"/>
      <c r="CG48" s="635"/>
      <c r="CH48" s="635"/>
      <c r="CI48" s="635"/>
      <c r="CJ48" s="635"/>
      <c r="CK48" s="635"/>
      <c r="CL48" s="635"/>
      <c r="CM48" s="635"/>
      <c r="CN48" s="635"/>
      <c r="CO48" s="635"/>
      <c r="CP48" s="635"/>
      <c r="CQ48" s="635"/>
      <c r="CR48" s="635"/>
      <c r="CS48" s="635"/>
      <c r="CT48" s="635"/>
      <c r="CU48" s="518"/>
      <c r="CV48" s="518"/>
      <c r="CW48" s="518"/>
      <c r="CX48" s="518"/>
      <c r="CY48" s="518"/>
      <c r="CZ48" s="518"/>
      <c r="DA48" s="487"/>
      <c r="DB48" s="487"/>
      <c r="DC48" s="510"/>
      <c r="DD48" s="521"/>
      <c r="DE48" s="512"/>
      <c r="DF48" s="512"/>
      <c r="DG48" s="512"/>
      <c r="DH48" s="512"/>
      <c r="DI48" s="512"/>
      <c r="DJ48" s="512"/>
      <c r="DK48" s="512"/>
      <c r="DL48" s="512"/>
      <c r="DM48" s="512"/>
      <c r="DN48" s="512"/>
      <c r="DO48" s="512"/>
      <c r="DP48" s="512"/>
      <c r="DQ48" s="531"/>
      <c r="DR48" s="542"/>
    </row>
    <row r="49" spans="1:145" ht="13.5" customHeight="1">
      <c r="A49" s="507"/>
      <c r="B49" s="508"/>
      <c r="C49" s="508"/>
      <c r="D49" s="508"/>
      <c r="E49" s="508"/>
      <c r="F49" s="508"/>
      <c r="G49" s="508"/>
      <c r="H49" s="509"/>
      <c r="I49" s="503"/>
      <c r="J49" s="633" t="s">
        <v>957</v>
      </c>
      <c r="K49" s="633"/>
      <c r="L49" s="633"/>
      <c r="M49" s="633"/>
      <c r="N49" s="633"/>
      <c r="O49" s="633"/>
      <c r="P49" s="633"/>
      <c r="Q49" s="633"/>
      <c r="R49" s="633"/>
      <c r="S49" s="633"/>
      <c r="T49" s="633"/>
      <c r="U49" s="633"/>
      <c r="V49" s="633"/>
      <c r="W49" s="633"/>
      <c r="X49" s="658"/>
      <c r="Y49" s="658"/>
      <c r="Z49" s="658"/>
      <c r="AA49" s="658"/>
      <c r="AB49" s="658"/>
      <c r="AC49" s="658"/>
      <c r="AD49" s="517"/>
      <c r="AE49" s="519"/>
      <c r="AF49" s="632">
        <f>ヒアリングシート!B147</f>
        <v>0</v>
      </c>
      <c r="AG49" s="632"/>
      <c r="AH49" s="632"/>
      <c r="AI49" s="632"/>
      <c r="AJ49" s="632"/>
      <c r="AK49" s="632"/>
      <c r="AL49" s="632"/>
      <c r="AM49" s="632"/>
      <c r="AN49" s="632"/>
      <c r="AO49" s="632"/>
      <c r="AP49" s="632"/>
      <c r="AQ49" s="632"/>
      <c r="AR49" s="632"/>
      <c r="AS49" s="632"/>
      <c r="AT49" s="632"/>
      <c r="AU49" s="632"/>
      <c r="AV49" s="632"/>
      <c r="AW49" s="632"/>
      <c r="AX49" s="519"/>
      <c r="AY49" s="519"/>
      <c r="AZ49" s="519"/>
      <c r="BA49" s="519"/>
      <c r="BB49" s="519"/>
      <c r="BC49" s="519"/>
      <c r="BD49" s="632">
        <f>ヒアリングシート!B149</f>
        <v>0</v>
      </c>
      <c r="BE49" s="632"/>
      <c r="BF49" s="632"/>
      <c r="BG49" s="632"/>
      <c r="BH49" s="632"/>
      <c r="BI49" s="632"/>
      <c r="BJ49" s="632"/>
      <c r="BK49" s="632"/>
      <c r="BL49" s="632"/>
      <c r="BM49" s="632"/>
      <c r="BN49" s="632"/>
      <c r="BO49" s="632"/>
      <c r="BP49" s="632"/>
      <c r="BQ49" s="632"/>
      <c r="BR49" s="632"/>
      <c r="BS49" s="632"/>
      <c r="BT49" s="632"/>
      <c r="BU49" s="632"/>
      <c r="BV49" s="519"/>
      <c r="BW49" s="519"/>
      <c r="BX49" s="519"/>
      <c r="BY49" s="519"/>
      <c r="BZ49" s="519"/>
      <c r="CA49" s="519"/>
      <c r="CB49" s="519"/>
      <c r="CC49" s="519"/>
      <c r="CD49" s="519"/>
      <c r="CE49" s="632">
        <f>ヒアリングシート!B151</f>
        <v>0</v>
      </c>
      <c r="CF49" s="632"/>
      <c r="CG49" s="632"/>
      <c r="CH49" s="632"/>
      <c r="CI49" s="632"/>
      <c r="CJ49" s="632"/>
      <c r="CK49" s="632"/>
      <c r="CL49" s="632"/>
      <c r="CM49" s="632"/>
      <c r="CN49" s="632"/>
      <c r="CO49" s="632"/>
      <c r="CP49" s="632"/>
      <c r="CQ49" s="632"/>
      <c r="CR49" s="632"/>
      <c r="CS49" s="632"/>
      <c r="CT49" s="632"/>
      <c r="CU49" s="519"/>
      <c r="CV49" s="519"/>
      <c r="CW49" s="519"/>
      <c r="CX49" s="519"/>
      <c r="CY49" s="519"/>
      <c r="CZ49" s="519"/>
      <c r="DA49" s="487"/>
      <c r="DB49" s="487"/>
      <c r="DC49" s="510"/>
      <c r="DD49" s="521"/>
      <c r="DE49" s="512"/>
      <c r="DF49" s="512"/>
      <c r="DG49" s="512"/>
      <c r="DH49" s="512"/>
      <c r="DI49" s="512"/>
      <c r="DJ49" s="512"/>
      <c r="DK49" s="512"/>
      <c r="DL49" s="512"/>
      <c r="DM49" s="512"/>
      <c r="DN49" s="512"/>
      <c r="DO49" s="512"/>
      <c r="DP49" s="512"/>
      <c r="DQ49" s="531"/>
    </row>
    <row r="50" spans="1:145" ht="13.5" customHeight="1">
      <c r="A50" s="661">
        <f>IF(ヒアリングシート!C3=0,0,ヒアリングシート!C2+2)</f>
        <v>0</v>
      </c>
      <c r="B50" s="662"/>
      <c r="C50" s="662"/>
      <c r="D50" s="662"/>
      <c r="E50" s="662"/>
      <c r="F50" s="662"/>
      <c r="G50" s="662"/>
      <c r="H50" s="663"/>
      <c r="I50" s="503"/>
      <c r="J50" s="636">
        <f>ヒアリングシート!C146</f>
        <v>0</v>
      </c>
      <c r="K50" s="636"/>
      <c r="L50" s="636"/>
      <c r="M50" s="636"/>
      <c r="N50" s="636"/>
      <c r="O50" s="636"/>
      <c r="P50" s="636"/>
      <c r="Q50" s="636"/>
      <c r="R50" s="636"/>
      <c r="S50" s="636"/>
      <c r="T50" s="636"/>
      <c r="U50" s="636"/>
      <c r="V50" s="636"/>
      <c r="W50" s="636"/>
      <c r="X50" s="631" t="s">
        <v>898</v>
      </c>
      <c r="Y50" s="631"/>
      <c r="Z50" s="631"/>
      <c r="AA50" s="631"/>
      <c r="AB50" s="631"/>
      <c r="AC50" s="631"/>
      <c r="AD50" s="518" t="s">
        <v>898</v>
      </c>
      <c r="AE50" s="518"/>
      <c r="AF50" s="518"/>
      <c r="AG50" s="636">
        <f>ヒアリングシート!C147</f>
        <v>0</v>
      </c>
      <c r="AH50" s="636"/>
      <c r="AI50" s="636"/>
      <c r="AJ50" s="636"/>
      <c r="AK50" s="636"/>
      <c r="AL50" s="636"/>
      <c r="AM50" s="636"/>
      <c r="AN50" s="636"/>
      <c r="AO50" s="636"/>
      <c r="AP50" s="518">
        <f>IF(AG50=0,ヒアリングシート!$L$1,ヒアリングシート!$K$1)</f>
        <v>0</v>
      </c>
      <c r="AQ50" s="636">
        <f>ヒアリングシート!C148</f>
        <v>0</v>
      </c>
      <c r="AR50" s="636"/>
      <c r="AS50" s="636"/>
      <c r="AT50" s="636"/>
      <c r="AU50" s="636"/>
      <c r="AV50" s="636"/>
      <c r="AW50" s="518"/>
      <c r="AX50" s="518"/>
      <c r="AY50" s="518"/>
      <c r="AZ50" s="518"/>
      <c r="BA50" s="518"/>
      <c r="BB50" s="518"/>
      <c r="BC50" s="518"/>
      <c r="BD50" s="518"/>
      <c r="BE50" s="518"/>
      <c r="BF50" s="636">
        <f>ヒアリングシート!C149</f>
        <v>0</v>
      </c>
      <c r="BG50" s="636"/>
      <c r="BH50" s="636"/>
      <c r="BI50" s="636"/>
      <c r="BJ50" s="636"/>
      <c r="BK50" s="636"/>
      <c r="BL50" s="636"/>
      <c r="BM50" s="636"/>
      <c r="BN50" s="518">
        <f>IF(BF50=0,ヒアリングシート!$L$1,ヒアリングシート!$K$1)</f>
        <v>0</v>
      </c>
      <c r="BO50" s="636">
        <f>ヒアリングシート!C150</f>
        <v>0</v>
      </c>
      <c r="BP50" s="636"/>
      <c r="BQ50" s="636"/>
      <c r="BR50" s="636"/>
      <c r="BS50" s="636"/>
      <c r="BT50" s="636"/>
      <c r="BU50" s="518"/>
      <c r="BV50" s="518"/>
      <c r="BW50" s="518"/>
      <c r="BX50" s="518"/>
      <c r="BY50" s="518"/>
      <c r="BZ50" s="518"/>
      <c r="CA50" s="518"/>
      <c r="CB50" s="518"/>
      <c r="CC50" s="518"/>
      <c r="CD50" s="518"/>
      <c r="CE50" s="636">
        <f>ヒアリングシート!C151</f>
        <v>0</v>
      </c>
      <c r="CF50" s="636"/>
      <c r="CG50" s="636"/>
      <c r="CH50" s="636"/>
      <c r="CI50" s="636"/>
      <c r="CJ50" s="636"/>
      <c r="CK50" s="636"/>
      <c r="CL50" s="518">
        <f>IF(CE50=0,ヒアリングシート!$L$1,ヒアリングシート!$K$1)</f>
        <v>0</v>
      </c>
      <c r="CN50" s="636">
        <f>ヒアリングシート!C152</f>
        <v>0</v>
      </c>
      <c r="CO50" s="636"/>
      <c r="CP50" s="636"/>
      <c r="CQ50" s="636"/>
      <c r="CR50" s="636"/>
      <c r="CS50" s="636"/>
      <c r="CT50" s="518"/>
      <c r="CU50" s="518"/>
      <c r="CV50" s="518"/>
      <c r="CW50" s="518"/>
      <c r="CX50" s="518"/>
      <c r="CY50" s="518"/>
      <c r="CZ50" s="518"/>
      <c r="DA50" s="487"/>
      <c r="DB50" s="487"/>
      <c r="DC50" s="510"/>
      <c r="DD50" s="521"/>
      <c r="DE50" s="520"/>
      <c r="DF50" s="520"/>
      <c r="DG50" s="520"/>
      <c r="DH50" s="520"/>
      <c r="DI50" s="520"/>
      <c r="DJ50" s="520"/>
      <c r="DK50" s="520"/>
      <c r="DL50" s="520"/>
      <c r="DM50" s="520"/>
      <c r="DN50" s="520"/>
      <c r="DO50" s="520"/>
      <c r="DP50" s="520"/>
      <c r="DQ50" s="531"/>
    </row>
    <row r="51" spans="1:145" ht="13.5" customHeight="1">
      <c r="A51" s="661"/>
      <c r="B51" s="662"/>
      <c r="C51" s="662"/>
      <c r="D51" s="662"/>
      <c r="E51" s="662"/>
      <c r="F51" s="662"/>
      <c r="G51" s="662"/>
      <c r="H51" s="663"/>
      <c r="I51" s="503"/>
      <c r="J51" s="634">
        <f>ヒアリングシート!B154</f>
        <v>0</v>
      </c>
      <c r="K51" s="634"/>
      <c r="L51" s="634"/>
      <c r="M51" s="634"/>
      <c r="N51" s="634"/>
      <c r="O51" s="634"/>
      <c r="P51" s="634"/>
      <c r="Q51" s="634"/>
      <c r="R51" s="634"/>
      <c r="S51" s="634"/>
      <c r="T51" s="634"/>
      <c r="U51" s="634"/>
      <c r="V51" s="634"/>
      <c r="W51" s="634"/>
      <c r="X51" s="634"/>
      <c r="Y51" s="634"/>
      <c r="Z51" s="634"/>
      <c r="AA51" s="634"/>
      <c r="AB51" s="518"/>
      <c r="AC51" s="518"/>
      <c r="AD51" s="518"/>
      <c r="AE51" s="518"/>
      <c r="AF51" s="518"/>
      <c r="AG51" s="518"/>
      <c r="AH51" s="634">
        <f>ヒアリングシート!B156</f>
        <v>0</v>
      </c>
      <c r="AI51" s="634"/>
      <c r="AJ51" s="634"/>
      <c r="AK51" s="634"/>
      <c r="AL51" s="634"/>
      <c r="AM51" s="634"/>
      <c r="AN51" s="634"/>
      <c r="AO51" s="634"/>
      <c r="AP51" s="634"/>
      <c r="AQ51" s="634"/>
      <c r="AR51" s="634"/>
      <c r="AS51" s="634"/>
      <c r="AT51" s="634"/>
      <c r="AU51" s="634"/>
      <c r="AV51" s="634"/>
      <c r="AW51" s="634"/>
      <c r="AX51" s="634"/>
      <c r="AY51" s="634"/>
      <c r="AZ51" s="518"/>
      <c r="BA51" s="518"/>
      <c r="BB51" s="518"/>
      <c r="BC51" s="518"/>
      <c r="BD51" s="518"/>
      <c r="BE51" s="518"/>
      <c r="BF51" s="518"/>
      <c r="BG51" s="518"/>
      <c r="BH51" s="634">
        <f>ヒアリングシート!B158</f>
        <v>0</v>
      </c>
      <c r="BI51" s="634"/>
      <c r="BJ51" s="634"/>
      <c r="BK51" s="634"/>
      <c r="BL51" s="634"/>
      <c r="BM51" s="634"/>
      <c r="BN51" s="634"/>
      <c r="BO51" s="634"/>
      <c r="BP51" s="634"/>
      <c r="BQ51" s="634"/>
      <c r="BR51" s="634"/>
      <c r="BS51" s="634"/>
      <c r="BT51" s="634"/>
      <c r="BU51" s="634"/>
      <c r="BV51" s="634"/>
      <c r="BW51" s="634"/>
      <c r="BX51" s="634"/>
      <c r="BY51" s="518"/>
      <c r="BZ51" s="518"/>
      <c r="CA51" s="518"/>
      <c r="CB51" s="518"/>
      <c r="CC51" s="518"/>
      <c r="CD51" s="518"/>
      <c r="CE51" s="518"/>
      <c r="CF51" s="518"/>
      <c r="CG51" s="518"/>
      <c r="CH51" s="635">
        <f>ヒアリングシート!B160</f>
        <v>0</v>
      </c>
      <c r="CI51" s="635"/>
      <c r="CJ51" s="635"/>
      <c r="CK51" s="635"/>
      <c r="CL51" s="635"/>
      <c r="CM51" s="635"/>
      <c r="CN51" s="635"/>
      <c r="CO51" s="635"/>
      <c r="CP51" s="635"/>
      <c r="CQ51" s="635"/>
      <c r="CR51" s="635"/>
      <c r="CS51" s="635"/>
      <c r="CT51" s="635"/>
      <c r="CU51" s="635"/>
      <c r="CV51" s="635"/>
      <c r="CW51" s="635"/>
      <c r="CX51" s="488"/>
      <c r="CY51" s="488"/>
      <c r="CZ51" s="487"/>
      <c r="DA51" s="487"/>
      <c r="DB51" s="487"/>
      <c r="DC51" s="510"/>
      <c r="DD51" s="521"/>
      <c r="DE51" s="520"/>
      <c r="DF51" s="520"/>
      <c r="DG51" s="520"/>
      <c r="DH51" s="520"/>
      <c r="DI51" s="520"/>
      <c r="DJ51" s="520"/>
      <c r="DK51" s="520"/>
      <c r="DL51" s="520"/>
      <c r="DM51" s="520"/>
      <c r="DN51" s="520"/>
      <c r="DO51" s="520"/>
      <c r="DP51" s="520"/>
      <c r="DQ51" s="531"/>
    </row>
    <row r="52" spans="1:145" ht="13.5" customHeight="1">
      <c r="A52" s="661"/>
      <c r="B52" s="662"/>
      <c r="C52" s="662"/>
      <c r="D52" s="662"/>
      <c r="E52" s="662"/>
      <c r="F52" s="662"/>
      <c r="G52" s="662"/>
      <c r="H52" s="663"/>
      <c r="I52" s="503"/>
      <c r="J52" s="632">
        <f>ヒアリングシート!B153</f>
        <v>0</v>
      </c>
      <c r="K52" s="632"/>
      <c r="L52" s="632"/>
      <c r="M52" s="632"/>
      <c r="N52" s="632"/>
      <c r="O52" s="632"/>
      <c r="P52" s="632"/>
      <c r="Q52" s="632"/>
      <c r="R52" s="632"/>
      <c r="S52" s="632"/>
      <c r="T52" s="632"/>
      <c r="U52" s="632"/>
      <c r="V52" s="632"/>
      <c r="W52" s="632"/>
      <c r="X52" s="632"/>
      <c r="Y52" s="632"/>
      <c r="Z52" s="632"/>
      <c r="AA52" s="632"/>
      <c r="AB52" s="519"/>
      <c r="AC52" s="519"/>
      <c r="AD52" s="519"/>
      <c r="AE52" s="519"/>
      <c r="AF52" s="519"/>
      <c r="AG52" s="519"/>
      <c r="AH52" s="632">
        <f>ヒアリングシート!B155</f>
        <v>0</v>
      </c>
      <c r="AI52" s="632"/>
      <c r="AJ52" s="632"/>
      <c r="AK52" s="632"/>
      <c r="AL52" s="632"/>
      <c r="AM52" s="632"/>
      <c r="AN52" s="632"/>
      <c r="AO52" s="632"/>
      <c r="AP52" s="632"/>
      <c r="AQ52" s="632"/>
      <c r="AR52" s="632"/>
      <c r="AS52" s="632"/>
      <c r="AT52" s="632"/>
      <c r="AU52" s="632"/>
      <c r="AV52" s="632"/>
      <c r="AW52" s="632"/>
      <c r="AX52" s="632"/>
      <c r="AY52" s="632"/>
      <c r="AZ52" s="519"/>
      <c r="BA52" s="519"/>
      <c r="BB52" s="519"/>
      <c r="BC52" s="519"/>
      <c r="BD52" s="519"/>
      <c r="BE52" s="519"/>
      <c r="BF52" s="519"/>
      <c r="BG52" s="519"/>
      <c r="BH52" s="710">
        <f>ヒアリングシート!B157</f>
        <v>0</v>
      </c>
      <c r="BI52" s="710"/>
      <c r="BJ52" s="710"/>
      <c r="BK52" s="710"/>
      <c r="BL52" s="710"/>
      <c r="BM52" s="710"/>
      <c r="BN52" s="710"/>
      <c r="BO52" s="710"/>
      <c r="BP52" s="710"/>
      <c r="BQ52" s="710"/>
      <c r="BR52" s="710"/>
      <c r="BS52" s="710"/>
      <c r="BT52" s="710"/>
      <c r="BU52" s="710"/>
      <c r="BV52" s="710"/>
      <c r="BW52" s="710"/>
      <c r="BX52" s="710"/>
      <c r="BY52" s="519"/>
      <c r="BZ52" s="519"/>
      <c r="CA52" s="519"/>
      <c r="CB52" s="519"/>
      <c r="CC52" s="519"/>
      <c r="CD52" s="519"/>
      <c r="CE52" s="519"/>
      <c r="CF52" s="519"/>
      <c r="CG52" s="519"/>
      <c r="CH52" s="632">
        <f>ヒアリングシート!B159</f>
        <v>0</v>
      </c>
      <c r="CI52" s="632"/>
      <c r="CJ52" s="632"/>
      <c r="CK52" s="632"/>
      <c r="CL52" s="632"/>
      <c r="CM52" s="632"/>
      <c r="CN52" s="632"/>
      <c r="CO52" s="632"/>
      <c r="CP52" s="632"/>
      <c r="CQ52" s="632"/>
      <c r="CR52" s="632"/>
      <c r="CS52" s="632"/>
      <c r="CT52" s="632"/>
      <c r="CU52" s="632"/>
      <c r="CV52" s="632"/>
      <c r="CW52" s="632"/>
      <c r="CX52" s="516"/>
      <c r="CY52" s="516"/>
      <c r="CZ52" s="516"/>
      <c r="DA52" s="487"/>
      <c r="DB52" s="487"/>
      <c r="DC52" s="510"/>
      <c r="DD52" s="521"/>
      <c r="DE52" s="512"/>
      <c r="DF52" s="512"/>
      <c r="DG52" s="512"/>
      <c r="DH52" s="512"/>
      <c r="DI52" s="512"/>
      <c r="DJ52" s="512"/>
      <c r="DK52" s="512"/>
      <c r="DL52" s="512"/>
      <c r="DM52" s="512"/>
      <c r="DN52" s="512"/>
      <c r="DO52" s="512"/>
      <c r="DP52" s="512"/>
      <c r="DQ52" s="531"/>
    </row>
    <row r="53" spans="1:145" ht="13.5" customHeight="1">
      <c r="A53" s="655">
        <f>IF(A50=0,0,TEXT(A50,"AAAA"))</f>
        <v>0</v>
      </c>
      <c r="B53" s="656"/>
      <c r="C53" s="656"/>
      <c r="D53" s="656"/>
      <c r="E53" s="656"/>
      <c r="F53" s="656"/>
      <c r="G53" s="656"/>
      <c r="H53" s="657"/>
      <c r="I53" s="503"/>
      <c r="J53" s="519"/>
      <c r="K53" s="636">
        <f>ヒアリングシート!C153</f>
        <v>0</v>
      </c>
      <c r="L53" s="631"/>
      <c r="M53" s="631"/>
      <c r="N53" s="631"/>
      <c r="O53" s="631"/>
      <c r="P53" s="631"/>
      <c r="Q53" s="616"/>
      <c r="R53" s="616"/>
      <c r="S53" s="518">
        <f>IF(K53=0,ヒアリングシート!$L$1,ヒアリングシート!$K$1)</f>
        <v>0</v>
      </c>
      <c r="U53" s="636">
        <f>ヒアリングシート!C154</f>
        <v>0</v>
      </c>
      <c r="V53" s="631"/>
      <c r="W53" s="631"/>
      <c r="X53" s="631"/>
      <c r="Y53" s="631"/>
      <c r="Z53" s="631"/>
      <c r="AA53" s="518"/>
      <c r="AB53" s="518"/>
      <c r="AC53" s="518"/>
      <c r="AD53" s="518"/>
      <c r="AE53" s="518"/>
      <c r="AF53" s="518"/>
      <c r="AG53" s="518"/>
      <c r="AH53" s="519"/>
      <c r="AI53" s="636">
        <f>ヒアリングシート!C155</f>
        <v>0</v>
      </c>
      <c r="AJ53" s="636"/>
      <c r="AK53" s="636"/>
      <c r="AL53" s="631"/>
      <c r="AM53" s="631"/>
      <c r="AN53" s="631"/>
      <c r="AO53" s="631"/>
      <c r="AP53" s="631"/>
      <c r="AQ53" s="631"/>
      <c r="AR53" s="518">
        <f>IF(AI53=0,ヒアリングシート!$L$1,ヒアリングシート!$K$1)</f>
        <v>0</v>
      </c>
      <c r="AS53" s="636">
        <f>ヒアリングシート!C156</f>
        <v>0</v>
      </c>
      <c r="AT53" s="631"/>
      <c r="AU53" s="631"/>
      <c r="AV53" s="631"/>
      <c r="AW53" s="631"/>
      <c r="AX53" s="631"/>
      <c r="AY53" s="518"/>
      <c r="AZ53" s="518"/>
      <c r="BA53" s="518"/>
      <c r="BB53" s="518"/>
      <c r="BC53" s="518"/>
      <c r="BD53" s="518"/>
      <c r="BE53" s="518"/>
      <c r="BF53" s="518"/>
      <c r="BG53" s="518"/>
      <c r="BH53" s="519"/>
      <c r="BI53" s="636">
        <f>ヒアリングシート!C157</f>
        <v>0</v>
      </c>
      <c r="BJ53" s="631"/>
      <c r="BK53" s="631"/>
      <c r="BL53" s="631"/>
      <c r="BM53" s="631"/>
      <c r="BN53" s="631"/>
      <c r="BO53" s="631"/>
      <c r="BP53" s="631"/>
      <c r="BQ53" s="518">
        <f>IF(BI53=0,ヒアリングシート!$L$1,ヒアリングシート!$K$1)</f>
        <v>0</v>
      </c>
      <c r="BR53" s="636">
        <f>ヒアリングシート!C158</f>
        <v>0</v>
      </c>
      <c r="BS53" s="631"/>
      <c r="BT53" s="631"/>
      <c r="BU53" s="631"/>
      <c r="BV53" s="631"/>
      <c r="BW53" s="631"/>
      <c r="BX53" s="521"/>
      <c r="BY53" s="518"/>
      <c r="BZ53" s="518"/>
      <c r="CA53" s="518"/>
      <c r="CB53" s="518"/>
      <c r="CC53" s="518"/>
      <c r="CD53" s="518"/>
      <c r="CE53" s="518"/>
      <c r="CF53" s="518"/>
      <c r="CG53" s="518"/>
      <c r="CH53" s="636">
        <f>ヒアリングシート!C159</f>
        <v>0</v>
      </c>
      <c r="CI53" s="636"/>
      <c r="CJ53" s="631"/>
      <c r="CK53" s="631"/>
      <c r="CL53" s="631"/>
      <c r="CM53" s="631"/>
      <c r="CN53" s="631"/>
      <c r="CO53" s="518">
        <f>IF(CH53=0,ヒアリングシート!$L$1,ヒアリングシート!$K$1)</f>
        <v>0</v>
      </c>
      <c r="CQ53" s="636">
        <f>ヒアリングシート!C160</f>
        <v>0</v>
      </c>
      <c r="CR53" s="631"/>
      <c r="CS53" s="631"/>
      <c r="CT53" s="631"/>
      <c r="CU53" s="631"/>
      <c r="CV53" s="631"/>
      <c r="CW53" s="518"/>
      <c r="CX53" s="519"/>
      <c r="CY53" s="519"/>
      <c r="CZ53" s="519"/>
      <c r="DA53" s="487"/>
      <c r="DB53" s="487"/>
      <c r="DC53" s="510"/>
      <c r="DD53" s="521"/>
      <c r="DE53" s="520"/>
      <c r="DF53" s="520"/>
      <c r="DG53" s="520"/>
      <c r="DH53" s="520"/>
      <c r="DI53" s="520"/>
      <c r="DJ53" s="520"/>
      <c r="DK53" s="520"/>
      <c r="DL53" s="520"/>
      <c r="DM53" s="520"/>
      <c r="DN53" s="520"/>
      <c r="DO53" s="520"/>
      <c r="DP53" s="520"/>
      <c r="DQ53" s="531"/>
    </row>
    <row r="54" spans="1:145" ht="13.5" customHeight="1">
      <c r="A54" s="655"/>
      <c r="B54" s="656"/>
      <c r="C54" s="656"/>
      <c r="D54" s="656"/>
      <c r="E54" s="656"/>
      <c r="F54" s="656"/>
      <c r="G54" s="656"/>
      <c r="H54" s="657"/>
      <c r="I54" s="488"/>
      <c r="J54" s="518"/>
      <c r="K54" s="635">
        <f>ヒアリングシート!B162</f>
        <v>0</v>
      </c>
      <c r="L54" s="635"/>
      <c r="M54" s="635"/>
      <c r="N54" s="635"/>
      <c r="O54" s="635"/>
      <c r="P54" s="635"/>
      <c r="Q54" s="635"/>
      <c r="R54" s="635"/>
      <c r="S54" s="635"/>
      <c r="T54" s="635"/>
      <c r="U54" s="635"/>
      <c r="V54" s="635"/>
      <c r="W54" s="635"/>
      <c r="X54" s="635"/>
      <c r="Y54" s="635"/>
      <c r="Z54" s="635"/>
      <c r="AA54" s="518"/>
      <c r="AB54" s="518"/>
      <c r="AC54" s="518"/>
      <c r="AD54" s="518"/>
      <c r="AE54" s="518"/>
      <c r="AF54" s="518"/>
      <c r="AG54" s="518"/>
      <c r="AH54" s="518"/>
      <c r="AI54" s="635">
        <f>ヒアリングシート!B164</f>
        <v>0</v>
      </c>
      <c r="AJ54" s="635"/>
      <c r="AK54" s="635"/>
      <c r="AL54" s="635"/>
      <c r="AM54" s="635"/>
      <c r="AN54" s="635"/>
      <c r="AO54" s="635"/>
      <c r="AP54" s="635"/>
      <c r="AQ54" s="635"/>
      <c r="AR54" s="635"/>
      <c r="AS54" s="635"/>
      <c r="AT54" s="635"/>
      <c r="AU54" s="635"/>
      <c r="AV54" s="635"/>
      <c r="AW54" s="635"/>
      <c r="AX54" s="635"/>
      <c r="AY54" s="518"/>
      <c r="AZ54" s="518"/>
      <c r="BA54" s="518"/>
      <c r="BB54" s="518"/>
      <c r="BC54" s="518"/>
      <c r="BD54" s="518"/>
      <c r="BE54" s="518"/>
      <c r="BF54" s="518"/>
      <c r="BG54" s="518"/>
      <c r="BH54" s="635">
        <f>ヒアリングシート!B166</f>
        <v>0</v>
      </c>
      <c r="BI54" s="635"/>
      <c r="BJ54" s="635"/>
      <c r="BK54" s="635"/>
      <c r="BL54" s="635"/>
      <c r="BM54" s="635"/>
      <c r="BN54" s="635"/>
      <c r="BO54" s="635"/>
      <c r="BP54" s="635"/>
      <c r="BQ54" s="635"/>
      <c r="BR54" s="635"/>
      <c r="BS54" s="635"/>
      <c r="BT54" s="635"/>
      <c r="BU54" s="635"/>
      <c r="BV54" s="635"/>
      <c r="BW54" s="635"/>
      <c r="BX54" s="635"/>
      <c r="BZ54" s="518"/>
      <c r="CA54" s="518"/>
      <c r="CB54" s="518"/>
      <c r="CC54" s="518"/>
      <c r="CD54" s="518"/>
      <c r="CE54" s="518"/>
      <c r="CF54" s="518"/>
      <c r="CG54" s="518"/>
      <c r="CH54" s="518"/>
      <c r="CI54" s="518"/>
      <c r="CJ54" s="711"/>
      <c r="CK54" s="711"/>
      <c r="CL54" s="711"/>
      <c r="CM54" s="711"/>
      <c r="CN54" s="711"/>
      <c r="CO54" s="711"/>
      <c r="CP54" s="711"/>
      <c r="CQ54" s="711"/>
      <c r="CR54" s="711"/>
      <c r="CS54" s="711"/>
      <c r="CT54" s="711"/>
      <c r="CU54" s="711"/>
      <c r="CV54" s="711"/>
      <c r="CW54" s="518"/>
      <c r="CX54" s="518"/>
      <c r="CY54" s="518"/>
      <c r="CZ54" s="518"/>
      <c r="DA54" s="487"/>
      <c r="DB54" s="487"/>
      <c r="DC54" s="510"/>
      <c r="DD54" s="521"/>
      <c r="DE54" s="520"/>
      <c r="DF54" s="520"/>
      <c r="DG54" s="520"/>
      <c r="DH54" s="520"/>
      <c r="DI54" s="520"/>
      <c r="DJ54" s="520"/>
      <c r="DK54" s="520"/>
      <c r="DL54" s="520"/>
      <c r="DM54" s="520"/>
      <c r="DN54" s="520"/>
      <c r="DO54" s="520"/>
      <c r="DP54" s="520"/>
      <c r="DQ54" s="531"/>
      <c r="EF54" s="472"/>
      <c r="EG54" s="472"/>
      <c r="EH54" s="472"/>
      <c r="EI54" s="472"/>
      <c r="EJ54" s="472"/>
      <c r="EK54" s="472"/>
      <c r="EL54" s="472"/>
      <c r="EM54" s="472"/>
      <c r="EN54" s="472"/>
      <c r="EO54" s="472"/>
    </row>
    <row r="55" spans="1:145" ht="13.5" customHeight="1">
      <c r="A55" s="655"/>
      <c r="B55" s="656"/>
      <c r="C55" s="656"/>
      <c r="D55" s="656"/>
      <c r="E55" s="656"/>
      <c r="F55" s="656"/>
      <c r="G55" s="656"/>
      <c r="H55" s="657"/>
      <c r="I55" s="503"/>
      <c r="J55" s="632">
        <f>ヒアリングシート!B161</f>
        <v>0</v>
      </c>
      <c r="K55" s="632"/>
      <c r="L55" s="632"/>
      <c r="M55" s="632"/>
      <c r="N55" s="632"/>
      <c r="O55" s="632"/>
      <c r="P55" s="632"/>
      <c r="Q55" s="632"/>
      <c r="R55" s="632"/>
      <c r="S55" s="632"/>
      <c r="T55" s="632"/>
      <c r="U55" s="632"/>
      <c r="V55" s="632"/>
      <c r="W55" s="632"/>
      <c r="X55" s="632"/>
      <c r="Y55" s="632"/>
      <c r="Z55" s="632"/>
      <c r="AA55" s="632"/>
      <c r="AB55" s="519"/>
      <c r="AC55" s="519"/>
      <c r="AD55" s="519"/>
      <c r="AE55" s="519"/>
      <c r="AF55" s="519"/>
      <c r="AG55" s="519"/>
      <c r="AH55" s="632">
        <f>ヒアリングシート!B163</f>
        <v>0</v>
      </c>
      <c r="AI55" s="632"/>
      <c r="AJ55" s="632"/>
      <c r="AK55" s="632"/>
      <c r="AL55" s="632"/>
      <c r="AM55" s="632"/>
      <c r="AN55" s="632"/>
      <c r="AO55" s="632"/>
      <c r="AP55" s="632"/>
      <c r="AQ55" s="632"/>
      <c r="AR55" s="632"/>
      <c r="AS55" s="632"/>
      <c r="AT55" s="632"/>
      <c r="AU55" s="632"/>
      <c r="AV55" s="632"/>
      <c r="AW55" s="632"/>
      <c r="AX55" s="632"/>
      <c r="AY55" s="632"/>
      <c r="AZ55" s="519"/>
      <c r="BA55" s="519"/>
      <c r="BB55" s="519"/>
      <c r="BC55" s="519"/>
      <c r="BD55" s="519"/>
      <c r="BE55" s="519"/>
      <c r="BF55" s="519"/>
      <c r="BG55" s="519"/>
      <c r="BH55" s="632">
        <f>ヒアリングシート!B165</f>
        <v>0</v>
      </c>
      <c r="BI55" s="632"/>
      <c r="BJ55" s="632"/>
      <c r="BK55" s="632"/>
      <c r="BL55" s="632"/>
      <c r="BM55" s="632"/>
      <c r="BN55" s="632"/>
      <c r="BO55" s="632"/>
      <c r="BP55" s="632"/>
      <c r="BQ55" s="632"/>
      <c r="BR55" s="632"/>
      <c r="BS55" s="632"/>
      <c r="BT55" s="632"/>
      <c r="BU55" s="632"/>
      <c r="BV55" s="632"/>
      <c r="BW55" s="632"/>
      <c r="BX55" s="632"/>
      <c r="BZ55" s="519"/>
      <c r="CA55" s="519"/>
      <c r="CB55" s="519"/>
      <c r="CC55" s="519"/>
      <c r="CD55" s="519"/>
      <c r="CE55" s="519"/>
      <c r="CF55" s="519"/>
      <c r="CG55" s="519"/>
      <c r="CH55" s="488"/>
      <c r="CI55" s="488"/>
      <c r="CJ55" s="633" t="s">
        <v>955</v>
      </c>
      <c r="CK55" s="633"/>
      <c r="CL55" s="633"/>
      <c r="CM55" s="633"/>
      <c r="CN55" s="633"/>
      <c r="CO55" s="633"/>
      <c r="CP55" s="633"/>
      <c r="CQ55" s="633"/>
      <c r="CR55" s="633"/>
      <c r="CS55" s="633"/>
      <c r="CT55" s="633"/>
      <c r="CU55" s="633"/>
      <c r="CV55" s="633"/>
      <c r="CW55" s="488"/>
      <c r="CX55" s="488"/>
      <c r="CY55" s="488"/>
      <c r="CZ55" s="487"/>
      <c r="DA55" s="487"/>
      <c r="DB55" s="487"/>
      <c r="DC55" s="510"/>
      <c r="DD55" s="521"/>
      <c r="DE55" s="520"/>
      <c r="DF55" s="520"/>
      <c r="DG55" s="520"/>
      <c r="DH55" s="520"/>
      <c r="DI55" s="520"/>
      <c r="DJ55" s="520"/>
      <c r="DK55" s="520"/>
      <c r="DL55" s="520"/>
      <c r="DM55" s="520"/>
      <c r="DN55" s="520"/>
      <c r="DO55" s="520"/>
      <c r="DP55" s="520"/>
      <c r="DQ55" s="531"/>
    </row>
    <row r="56" spans="1:145" ht="13.5" customHeight="1">
      <c r="A56" s="511"/>
      <c r="B56" s="512"/>
      <c r="C56" s="512"/>
      <c r="D56" s="512"/>
      <c r="E56" s="512"/>
      <c r="F56" s="512"/>
      <c r="G56" s="512"/>
      <c r="H56" s="513"/>
      <c r="I56" s="503"/>
      <c r="J56" s="518"/>
      <c r="K56" s="636">
        <f>ヒアリングシート!C161</f>
        <v>0</v>
      </c>
      <c r="L56" s="631"/>
      <c r="M56" s="631"/>
      <c r="N56" s="631"/>
      <c r="O56" s="631"/>
      <c r="P56" s="631"/>
      <c r="Q56" s="616"/>
      <c r="R56" s="616"/>
      <c r="S56" s="518">
        <f>IF(K56=0,ヒアリングシート!$L$1,ヒアリングシート!$K$1)</f>
        <v>0</v>
      </c>
      <c r="U56" s="636">
        <f>ヒアリングシート!C162</f>
        <v>0</v>
      </c>
      <c r="V56" s="631"/>
      <c r="W56" s="631"/>
      <c r="X56" s="631"/>
      <c r="Y56" s="631"/>
      <c r="Z56" s="631"/>
      <c r="AA56" s="518"/>
      <c r="AB56" s="518"/>
      <c r="AC56" s="518"/>
      <c r="AD56" s="518"/>
      <c r="AE56" s="518"/>
      <c r="AF56" s="518"/>
      <c r="AG56" s="518"/>
      <c r="AH56" s="518"/>
      <c r="AI56" s="636">
        <f>ヒアリングシート!C163</f>
        <v>0</v>
      </c>
      <c r="AJ56" s="636"/>
      <c r="AK56" s="636"/>
      <c r="AL56" s="631"/>
      <c r="AM56" s="631"/>
      <c r="AN56" s="631"/>
      <c r="AO56" s="631"/>
      <c r="AP56" s="631"/>
      <c r="AQ56" s="631"/>
      <c r="AR56" s="518">
        <f>IF(AI56=0,ヒアリングシート!$L$1,ヒアリングシート!$K$1)</f>
        <v>0</v>
      </c>
      <c r="AS56" s="636">
        <f>ヒアリングシート!C164</f>
        <v>0</v>
      </c>
      <c r="AT56" s="631"/>
      <c r="AU56" s="631"/>
      <c r="AV56" s="631"/>
      <c r="AW56" s="631"/>
      <c r="AX56" s="631"/>
      <c r="AY56" s="518"/>
      <c r="AZ56" s="518"/>
      <c r="BA56" s="518"/>
      <c r="BB56" s="518"/>
      <c r="BC56" s="518"/>
      <c r="BD56" s="518"/>
      <c r="BE56" s="518"/>
      <c r="BF56" s="518"/>
      <c r="BG56" s="518"/>
      <c r="BH56" s="636">
        <f>ヒアリングシート!C165</f>
        <v>0</v>
      </c>
      <c r="BI56" s="631"/>
      <c r="BJ56" s="631"/>
      <c r="BK56" s="631"/>
      <c r="BL56" s="631"/>
      <c r="BM56" s="631"/>
      <c r="BN56" s="631"/>
      <c r="BO56" s="631"/>
      <c r="BQ56" s="518">
        <f>IF(BH56=0,ヒアリングシート!$L$1,ヒアリングシート!$K$1)</f>
        <v>0</v>
      </c>
      <c r="BS56" s="631">
        <f>ヒアリングシート!C166</f>
        <v>0</v>
      </c>
      <c r="BT56" s="631"/>
      <c r="BU56" s="631"/>
      <c r="BV56" s="631"/>
      <c r="BW56" s="631"/>
      <c r="BX56" s="631"/>
      <c r="BZ56" s="518"/>
      <c r="CA56" s="518"/>
      <c r="CB56" s="518"/>
      <c r="CC56" s="518"/>
      <c r="CD56" s="518"/>
      <c r="CE56" s="518"/>
      <c r="CF56" s="518"/>
      <c r="CG56" s="518"/>
      <c r="CJ56" s="631"/>
      <c r="CK56" s="631"/>
      <c r="CL56" s="631"/>
      <c r="CM56" s="631"/>
      <c r="CN56" s="631"/>
      <c r="CO56" s="631"/>
      <c r="CP56" s="631"/>
      <c r="CQ56" s="631"/>
      <c r="CR56" s="631"/>
      <c r="CS56" s="631"/>
      <c r="CT56" s="631"/>
      <c r="CU56" s="631"/>
      <c r="CV56" s="631"/>
      <c r="CX56" s="488"/>
      <c r="CY56" s="488"/>
      <c r="CZ56" s="487"/>
      <c r="DA56" s="487"/>
      <c r="DB56" s="487"/>
      <c r="DC56" s="510"/>
      <c r="DD56" s="521"/>
      <c r="DE56" s="520"/>
      <c r="DF56" s="520"/>
      <c r="DG56" s="520"/>
      <c r="DH56" s="520"/>
      <c r="DI56" s="520"/>
      <c r="DJ56" s="520"/>
      <c r="DK56" s="520"/>
      <c r="DL56" s="520"/>
      <c r="DM56" s="520"/>
      <c r="DN56" s="520"/>
      <c r="DO56" s="520"/>
      <c r="DP56" s="520"/>
      <c r="DQ56" s="531"/>
    </row>
    <row r="57" spans="1:145" ht="13.5" customHeight="1">
      <c r="A57" s="533"/>
      <c r="B57" s="532"/>
      <c r="C57" s="532"/>
      <c r="D57" s="532"/>
      <c r="E57" s="532"/>
      <c r="F57" s="532"/>
      <c r="G57" s="532"/>
      <c r="H57" s="534"/>
      <c r="I57" s="535"/>
      <c r="J57" s="536"/>
      <c r="K57" s="536"/>
      <c r="L57" s="536"/>
      <c r="M57" s="536"/>
      <c r="N57" s="536"/>
      <c r="O57" s="536"/>
      <c r="P57" s="536"/>
      <c r="Q57" s="536"/>
      <c r="R57" s="536"/>
      <c r="S57" s="536"/>
      <c r="T57" s="536"/>
      <c r="U57" s="536"/>
      <c r="V57" s="536"/>
      <c r="W57" s="536"/>
      <c r="X57" s="536"/>
      <c r="Y57" s="536"/>
      <c r="Z57" s="536"/>
      <c r="AA57" s="536"/>
      <c r="AB57" s="536"/>
      <c r="AC57" s="536"/>
      <c r="AD57" s="536"/>
      <c r="AE57" s="536"/>
      <c r="AF57" s="536"/>
      <c r="AG57" s="536"/>
      <c r="AH57" s="536"/>
      <c r="AI57" s="536"/>
      <c r="AJ57" s="536"/>
      <c r="AK57" s="536"/>
      <c r="AL57" s="536"/>
      <c r="AM57" s="536"/>
      <c r="AN57" s="536"/>
      <c r="AO57" s="536"/>
      <c r="AP57" s="536"/>
      <c r="AQ57" s="536"/>
      <c r="AR57" s="536"/>
      <c r="AS57" s="536"/>
      <c r="AT57" s="536"/>
      <c r="AU57" s="536"/>
      <c r="AV57" s="536"/>
      <c r="AW57" s="536"/>
      <c r="AX57" s="536"/>
      <c r="AY57" s="536"/>
      <c r="AZ57" s="536"/>
      <c r="BA57" s="536"/>
      <c r="BB57" s="536"/>
      <c r="BC57" s="536"/>
      <c r="BD57" s="536"/>
      <c r="BE57" s="536"/>
      <c r="BF57" s="536"/>
      <c r="BG57" s="536"/>
      <c r="BH57" s="536"/>
      <c r="BI57" s="536"/>
      <c r="BJ57" s="536"/>
      <c r="BK57" s="536"/>
      <c r="BL57" s="536"/>
      <c r="BM57" s="536"/>
      <c r="BN57" s="536"/>
      <c r="BO57" s="536"/>
      <c r="BP57" s="536"/>
      <c r="BQ57" s="536"/>
      <c r="BR57" s="536"/>
      <c r="BS57" s="536"/>
      <c r="BT57" s="536"/>
      <c r="BU57" s="536"/>
      <c r="BV57" s="536"/>
      <c r="BW57" s="536"/>
      <c r="BX57" s="536"/>
      <c r="BY57" s="536"/>
      <c r="BZ57" s="536"/>
      <c r="CA57" s="536"/>
      <c r="CB57" s="536"/>
      <c r="CC57" s="536"/>
      <c r="CD57" s="536"/>
      <c r="CE57" s="536"/>
      <c r="CF57" s="536"/>
      <c r="CG57" s="536"/>
      <c r="CH57" s="536"/>
      <c r="CI57" s="536"/>
      <c r="CJ57" s="536"/>
      <c r="CK57" s="536"/>
      <c r="CL57" s="536"/>
      <c r="CM57" s="536"/>
      <c r="CN57" s="536"/>
      <c r="CO57" s="536"/>
      <c r="CP57" s="536"/>
      <c r="CQ57" s="536"/>
      <c r="CR57" s="536"/>
      <c r="CS57" s="536"/>
      <c r="CT57" s="536"/>
      <c r="CU57" s="536"/>
      <c r="CV57" s="536"/>
      <c r="CW57" s="536"/>
      <c r="CX57" s="536"/>
      <c r="CY57" s="536"/>
      <c r="CZ57" s="537"/>
      <c r="DA57" s="537"/>
      <c r="DB57" s="537"/>
      <c r="DC57" s="538"/>
      <c r="DD57" s="539"/>
      <c r="DE57" s="532"/>
      <c r="DF57" s="532"/>
      <c r="DG57" s="532"/>
      <c r="DH57" s="532"/>
      <c r="DI57" s="532"/>
      <c r="DJ57" s="532"/>
      <c r="DK57" s="532"/>
      <c r="DL57" s="532"/>
      <c r="DM57" s="532"/>
      <c r="DN57" s="532"/>
      <c r="DO57" s="532"/>
      <c r="DP57" s="532"/>
      <c r="DQ57" s="540"/>
    </row>
    <row r="58" spans="1:145" ht="12" customHeight="1">
      <c r="A58" s="637" t="s">
        <v>900</v>
      </c>
      <c r="B58" s="638"/>
      <c r="C58" s="639"/>
      <c r="D58" s="646" t="s">
        <v>901</v>
      </c>
      <c r="E58" s="647"/>
      <c r="F58" s="647"/>
      <c r="G58" s="647"/>
      <c r="H58" s="647"/>
      <c r="I58" s="647"/>
      <c r="J58" s="647"/>
      <c r="K58" s="647"/>
      <c r="L58" s="647"/>
      <c r="M58" s="647"/>
      <c r="N58" s="647"/>
      <c r="O58" s="647"/>
      <c r="P58" s="647"/>
      <c r="Q58" s="647"/>
      <c r="R58" s="647"/>
      <c r="S58" s="647"/>
      <c r="T58" s="647"/>
      <c r="U58" s="647"/>
      <c r="V58" s="647"/>
      <c r="W58" s="647"/>
      <c r="X58" s="647"/>
      <c r="Y58" s="647"/>
      <c r="Z58" s="647"/>
      <c r="AA58" s="647"/>
      <c r="AB58" s="647"/>
      <c r="AC58" s="647"/>
      <c r="AD58" s="647"/>
      <c r="AE58" s="647"/>
      <c r="AF58" s="647"/>
      <c r="AG58" s="647"/>
      <c r="AH58" s="647"/>
      <c r="AI58" s="647"/>
      <c r="AJ58" s="647"/>
      <c r="AK58" s="647"/>
      <c r="AL58" s="647"/>
      <c r="AM58" s="647"/>
      <c r="AN58" s="647"/>
      <c r="AO58" s="647"/>
      <c r="AP58" s="647"/>
      <c r="AQ58" s="647"/>
      <c r="AR58" s="647"/>
      <c r="AS58" s="647"/>
      <c r="AT58" s="647"/>
      <c r="AU58" s="647"/>
      <c r="AV58" s="647"/>
      <c r="AW58" s="647"/>
      <c r="AX58" s="647"/>
      <c r="AY58" s="647"/>
      <c r="AZ58" s="647"/>
      <c r="BA58" s="647"/>
      <c r="BB58" s="647"/>
      <c r="BC58" s="647"/>
      <c r="BD58" s="647"/>
      <c r="BE58" s="647"/>
      <c r="BF58" s="647"/>
      <c r="BG58" s="647"/>
      <c r="BH58" s="647"/>
      <c r="BI58" s="647"/>
      <c r="BJ58" s="647"/>
      <c r="BK58" s="647"/>
      <c r="BL58" s="647"/>
      <c r="BM58" s="648"/>
      <c r="BS58" s="487"/>
      <c r="BT58" s="487"/>
      <c r="BU58" s="487"/>
      <c r="BV58" s="487"/>
      <c r="BW58" s="487"/>
      <c r="BX58" s="487"/>
      <c r="BY58" s="487"/>
      <c r="BZ58" s="487"/>
      <c r="CA58" s="487"/>
      <c r="CB58" s="487"/>
      <c r="CC58" s="487"/>
      <c r="CD58" s="541"/>
      <c r="CE58" s="541"/>
      <c r="CF58" s="487"/>
      <c r="CG58" s="487"/>
      <c r="CH58" s="487"/>
      <c r="CI58" s="487"/>
      <c r="CJ58" s="541"/>
      <c r="CK58" s="541"/>
      <c r="CL58" s="487"/>
      <c r="CM58" s="487"/>
      <c r="CN58" s="487"/>
      <c r="CO58" s="487"/>
      <c r="CP58" s="487"/>
      <c r="CQ58" s="487"/>
      <c r="CR58" s="487"/>
      <c r="CS58" s="541"/>
      <c r="CT58" s="487"/>
      <c r="CU58" s="541"/>
      <c r="CV58" s="541"/>
      <c r="CW58" s="487"/>
      <c r="CX58" s="487"/>
      <c r="CY58" s="487"/>
      <c r="CZ58" s="487"/>
      <c r="DA58" s="487"/>
      <c r="DB58" s="487"/>
      <c r="DC58" s="487"/>
      <c r="DD58" s="541"/>
      <c r="DE58" s="487"/>
      <c r="DF58" s="472"/>
      <c r="DG58" s="541"/>
      <c r="DH58" s="541"/>
      <c r="DI58" s="487"/>
      <c r="DJ58" s="487"/>
      <c r="DK58" s="472"/>
      <c r="DL58" s="472"/>
      <c r="DM58" s="472"/>
      <c r="DN58" s="472"/>
      <c r="DO58" s="472"/>
      <c r="DP58" s="472"/>
      <c r="DQ58" s="472"/>
      <c r="DR58" s="487"/>
      <c r="DT58" s="487"/>
      <c r="DU58" s="487"/>
      <c r="DV58" s="487"/>
    </row>
    <row r="59" spans="1:145" ht="12" customHeight="1">
      <c r="A59" s="640"/>
      <c r="B59" s="641"/>
      <c r="C59" s="642"/>
      <c r="D59" s="649"/>
      <c r="E59" s="650"/>
      <c r="F59" s="650"/>
      <c r="G59" s="650"/>
      <c r="H59" s="650"/>
      <c r="I59" s="650"/>
      <c r="J59" s="650"/>
      <c r="K59" s="650"/>
      <c r="L59" s="650"/>
      <c r="M59" s="650"/>
      <c r="N59" s="650"/>
      <c r="O59" s="650"/>
      <c r="P59" s="650"/>
      <c r="Q59" s="650"/>
      <c r="R59" s="650"/>
      <c r="S59" s="650"/>
      <c r="T59" s="650"/>
      <c r="U59" s="650"/>
      <c r="V59" s="650"/>
      <c r="W59" s="650"/>
      <c r="X59" s="650"/>
      <c r="Y59" s="650"/>
      <c r="Z59" s="650"/>
      <c r="AA59" s="650"/>
      <c r="AB59" s="650"/>
      <c r="AC59" s="650"/>
      <c r="AD59" s="650"/>
      <c r="AE59" s="650"/>
      <c r="AF59" s="650"/>
      <c r="AG59" s="650"/>
      <c r="AH59" s="650"/>
      <c r="AI59" s="650"/>
      <c r="AJ59" s="650"/>
      <c r="AK59" s="650"/>
      <c r="AL59" s="650"/>
      <c r="AM59" s="650"/>
      <c r="AN59" s="650"/>
      <c r="AO59" s="650"/>
      <c r="AP59" s="650"/>
      <c r="AQ59" s="650"/>
      <c r="AR59" s="650"/>
      <c r="AS59" s="650"/>
      <c r="AT59" s="650"/>
      <c r="AU59" s="650"/>
      <c r="AV59" s="650"/>
      <c r="AW59" s="650"/>
      <c r="AX59" s="650"/>
      <c r="AY59" s="650"/>
      <c r="AZ59" s="650"/>
      <c r="BA59" s="650"/>
      <c r="BB59" s="650"/>
      <c r="BC59" s="650"/>
      <c r="BD59" s="650"/>
      <c r="BE59" s="650"/>
      <c r="BF59" s="650"/>
      <c r="BG59" s="650"/>
      <c r="BH59" s="650"/>
      <c r="BI59" s="650"/>
      <c r="BJ59" s="650"/>
      <c r="BK59" s="650"/>
      <c r="BL59" s="650"/>
      <c r="BM59" s="651"/>
      <c r="BS59" s="543"/>
      <c r="BT59" s="543"/>
      <c r="BU59" s="543"/>
      <c r="BV59" s="543"/>
      <c r="BW59" s="543"/>
      <c r="BX59" s="543"/>
      <c r="BY59" s="543"/>
      <c r="BZ59" s="543"/>
      <c r="CA59" s="543"/>
      <c r="CB59" s="543"/>
      <c r="CC59" s="543"/>
      <c r="CD59" s="543"/>
      <c r="CE59" s="472"/>
      <c r="CF59" s="544"/>
      <c r="CG59" s="544"/>
      <c r="CH59" s="544"/>
      <c r="CI59" s="544"/>
      <c r="CJ59" s="544"/>
      <c r="CK59" s="544"/>
      <c r="CL59" s="544"/>
      <c r="CM59" s="544"/>
      <c r="CN59" s="544"/>
      <c r="CO59" s="544"/>
      <c r="CP59" s="544"/>
      <c r="CQ59" s="545"/>
      <c r="CR59" s="545"/>
      <c r="CS59" s="545"/>
      <c r="CT59" s="545"/>
      <c r="CU59" s="545"/>
      <c r="CV59" s="545"/>
      <c r="CW59" s="545"/>
      <c r="CX59" s="545"/>
      <c r="CY59" s="545"/>
    </row>
    <row r="60" spans="1:145" ht="12" customHeight="1">
      <c r="A60" s="643"/>
      <c r="B60" s="644"/>
      <c r="C60" s="645"/>
      <c r="D60" s="652"/>
      <c r="E60" s="653"/>
      <c r="F60" s="653"/>
      <c r="G60" s="653"/>
      <c r="H60" s="653"/>
      <c r="I60" s="653"/>
      <c r="J60" s="653"/>
      <c r="K60" s="653"/>
      <c r="L60" s="653"/>
      <c r="M60" s="653"/>
      <c r="N60" s="653"/>
      <c r="O60" s="653"/>
      <c r="P60" s="653"/>
      <c r="Q60" s="653"/>
      <c r="R60" s="653"/>
      <c r="S60" s="653"/>
      <c r="T60" s="653"/>
      <c r="U60" s="653"/>
      <c r="V60" s="653"/>
      <c r="W60" s="653"/>
      <c r="X60" s="653"/>
      <c r="Y60" s="653"/>
      <c r="Z60" s="653"/>
      <c r="AA60" s="653"/>
      <c r="AB60" s="653"/>
      <c r="AC60" s="653"/>
      <c r="AD60" s="653"/>
      <c r="AE60" s="653"/>
      <c r="AF60" s="653"/>
      <c r="AG60" s="653"/>
      <c r="AH60" s="653"/>
      <c r="AI60" s="653"/>
      <c r="AJ60" s="653"/>
      <c r="AK60" s="653"/>
      <c r="AL60" s="653"/>
      <c r="AM60" s="653"/>
      <c r="AN60" s="653"/>
      <c r="AO60" s="653"/>
      <c r="AP60" s="653"/>
      <c r="AQ60" s="653"/>
      <c r="AR60" s="653"/>
      <c r="AS60" s="653"/>
      <c r="AT60" s="653"/>
      <c r="AU60" s="653"/>
      <c r="AV60" s="653"/>
      <c r="AW60" s="653"/>
      <c r="AX60" s="653"/>
      <c r="AY60" s="653"/>
      <c r="AZ60" s="653"/>
      <c r="BA60" s="653"/>
      <c r="BB60" s="653"/>
      <c r="BC60" s="653"/>
      <c r="BD60" s="653"/>
      <c r="BE60" s="653"/>
      <c r="BF60" s="653"/>
      <c r="BG60" s="653"/>
      <c r="BH60" s="653"/>
      <c r="BI60" s="653"/>
      <c r="BJ60" s="653"/>
      <c r="BK60" s="653"/>
      <c r="BL60" s="653"/>
      <c r="BM60" s="654"/>
      <c r="BS60" s="487"/>
      <c r="BT60" s="478"/>
      <c r="BU60" s="478"/>
      <c r="BV60" s="478"/>
      <c r="BW60" s="478"/>
      <c r="BX60" s="478"/>
      <c r="BY60" s="478"/>
      <c r="BZ60" s="478"/>
      <c r="CA60" s="478"/>
      <c r="CB60" s="478"/>
      <c r="CC60" s="478"/>
      <c r="CD60" s="478"/>
      <c r="CE60" s="478"/>
      <c r="CF60" s="478"/>
      <c r="CG60" s="478"/>
      <c r="CH60" s="478"/>
      <c r="CI60" s="478"/>
      <c r="CJ60" s="478"/>
      <c r="CK60" s="478"/>
      <c r="CL60" s="478"/>
      <c r="CM60" s="478"/>
      <c r="CN60" s="478"/>
      <c r="CO60" s="478"/>
      <c r="CP60" s="478"/>
      <c r="CQ60" s="478"/>
      <c r="CR60" s="478"/>
      <c r="CS60" s="478"/>
      <c r="CT60" s="478"/>
      <c r="CU60" s="478"/>
      <c r="CV60" s="478"/>
      <c r="CW60" s="478"/>
      <c r="CX60" s="478"/>
      <c r="CY60" s="478"/>
      <c r="CZ60" s="478"/>
      <c r="DA60" s="478"/>
      <c r="DB60" s="478"/>
      <c r="DC60" s="478"/>
      <c r="DD60" s="478"/>
      <c r="DE60" s="478"/>
      <c r="DF60" s="478"/>
      <c r="DG60" s="487"/>
      <c r="DH60" s="487"/>
      <c r="DI60" s="487"/>
      <c r="DJ60" s="487"/>
      <c r="DK60" s="706">
        <f>ヒアリングシート!C39</f>
        <v>330</v>
      </c>
      <c r="DL60" s="706"/>
      <c r="DM60" s="706"/>
      <c r="DN60" s="706"/>
      <c r="DO60" s="706"/>
      <c r="DP60" s="706"/>
      <c r="DQ60" s="706"/>
      <c r="DR60" s="487"/>
      <c r="DS60" s="487"/>
      <c r="DT60" s="487"/>
      <c r="DU60" s="475"/>
      <c r="DV60" s="472"/>
    </row>
  </sheetData>
  <mergeCells count="209">
    <mergeCell ref="DK60:DQ60"/>
    <mergeCell ref="AJ16:AU19"/>
    <mergeCell ref="BY16:CA19"/>
    <mergeCell ref="CH16:CJ19"/>
    <mergeCell ref="CK16:CM19"/>
    <mergeCell ref="CB16:CD19"/>
    <mergeCell ref="CQ16:CV19"/>
    <mergeCell ref="K56:P56"/>
    <mergeCell ref="U56:Z56"/>
    <mergeCell ref="AI56:AQ56"/>
    <mergeCell ref="AS56:AX56"/>
    <mergeCell ref="BH56:BO56"/>
    <mergeCell ref="BS56:BX56"/>
    <mergeCell ref="CJ56:CV56"/>
    <mergeCell ref="AX21:DC21"/>
    <mergeCell ref="J48:W48"/>
    <mergeCell ref="X48:AC48"/>
    <mergeCell ref="AF48:AW48"/>
    <mergeCell ref="BD48:BU48"/>
    <mergeCell ref="CE48:CT48"/>
    <mergeCell ref="J49:W49"/>
    <mergeCell ref="X49:AC49"/>
    <mergeCell ref="A53:H55"/>
    <mergeCell ref="K53:P53"/>
    <mergeCell ref="U53:Z53"/>
    <mergeCell ref="AI53:AQ53"/>
    <mergeCell ref="AS53:AX53"/>
    <mergeCell ref="BI53:BP53"/>
    <mergeCell ref="BR53:BW53"/>
    <mergeCell ref="CH53:CN53"/>
    <mergeCell ref="CQ53:CV53"/>
    <mergeCell ref="K54:Z54"/>
    <mergeCell ref="AI54:AX54"/>
    <mergeCell ref="BH54:BX54"/>
    <mergeCell ref="CJ54:CV54"/>
    <mergeCell ref="J55:AA55"/>
    <mergeCell ref="AH55:AY55"/>
    <mergeCell ref="BH55:BX55"/>
    <mergeCell ref="CJ55:CV55"/>
    <mergeCell ref="A50:H52"/>
    <mergeCell ref="J50:W50"/>
    <mergeCell ref="X50:AC50"/>
    <mergeCell ref="AG50:AO50"/>
    <mergeCell ref="AQ50:AV50"/>
    <mergeCell ref="BF50:BM50"/>
    <mergeCell ref="BO50:BT50"/>
    <mergeCell ref="CE50:CK50"/>
    <mergeCell ref="CN50:CS50"/>
    <mergeCell ref="J51:AA51"/>
    <mergeCell ref="AH51:AY51"/>
    <mergeCell ref="BH51:BX51"/>
    <mergeCell ref="CH51:CW51"/>
    <mergeCell ref="J52:AA52"/>
    <mergeCell ref="AH52:AY52"/>
    <mergeCell ref="BH52:BX52"/>
    <mergeCell ref="CH52:CW52"/>
    <mergeCell ref="AF49:AW49"/>
    <mergeCell ref="BD49:BU49"/>
    <mergeCell ref="CE49:CT49"/>
    <mergeCell ref="CF1:DA1"/>
    <mergeCell ref="CF2:DA3"/>
    <mergeCell ref="CF4:DA5"/>
    <mergeCell ref="CF6:DA8"/>
    <mergeCell ref="CF9:DA11"/>
    <mergeCell ref="CF12:CN14"/>
    <mergeCell ref="CO12:DA14"/>
    <mergeCell ref="CE38:CT38"/>
    <mergeCell ref="AR3:AS4"/>
    <mergeCell ref="AS45:AX45"/>
    <mergeCell ref="AI45:AQ45"/>
    <mergeCell ref="CJ45:CV45"/>
    <mergeCell ref="AG39:AO39"/>
    <mergeCell ref="AQ39:AV39"/>
    <mergeCell ref="BF39:BM39"/>
    <mergeCell ref="BO39:BT39"/>
    <mergeCell ref="AH40:AY40"/>
    <mergeCell ref="BH40:BX40"/>
    <mergeCell ref="AH41:AY41"/>
    <mergeCell ref="BH41:BX41"/>
    <mergeCell ref="BI42:BP42"/>
    <mergeCell ref="DM2:DO2"/>
    <mergeCell ref="DP2:DQ2"/>
    <mergeCell ref="DD2:DK2"/>
    <mergeCell ref="DI3:DP3"/>
    <mergeCell ref="BH29:BX29"/>
    <mergeCell ref="BH30:BX30"/>
    <mergeCell ref="CH30:CW30"/>
    <mergeCell ref="CH29:CW29"/>
    <mergeCell ref="CE37:CT37"/>
    <mergeCell ref="CJ33:CV33"/>
    <mergeCell ref="CQ31:CV31"/>
    <mergeCell ref="DE24:DP24"/>
    <mergeCell ref="CJ31:CO31"/>
    <mergeCell ref="B1:I1"/>
    <mergeCell ref="J1:AR1"/>
    <mergeCell ref="J2:AR2"/>
    <mergeCell ref="A6:BX9"/>
    <mergeCell ref="A28:H30"/>
    <mergeCell ref="J28:W28"/>
    <mergeCell ref="X28:AC28"/>
    <mergeCell ref="AC3:AQ4"/>
    <mergeCell ref="F3:W3"/>
    <mergeCell ref="U4:W4"/>
    <mergeCell ref="AT2:CE3"/>
    <mergeCell ref="A21:H21"/>
    <mergeCell ref="AF27:AW27"/>
    <mergeCell ref="AF26:AW26"/>
    <mergeCell ref="BD26:BU26"/>
    <mergeCell ref="BD27:BU27"/>
    <mergeCell ref="CE26:CT26"/>
    <mergeCell ref="CE27:CT27"/>
    <mergeCell ref="J30:AA30"/>
    <mergeCell ref="J29:AA29"/>
    <mergeCell ref="AH29:AY29"/>
    <mergeCell ref="AH30:AY30"/>
    <mergeCell ref="B3:E3"/>
    <mergeCell ref="X3:AB4"/>
    <mergeCell ref="B4:E4"/>
    <mergeCell ref="F4:T4"/>
    <mergeCell ref="CW16:CY19"/>
    <mergeCell ref="CZ16:DA19"/>
    <mergeCell ref="BG16:BJ19"/>
    <mergeCell ref="AV16:BA19"/>
    <mergeCell ref="BY6:CD9"/>
    <mergeCell ref="A11:H14"/>
    <mergeCell ref="I11:CD14"/>
    <mergeCell ref="A16:H19"/>
    <mergeCell ref="I16:AE19"/>
    <mergeCell ref="AF16:AI19"/>
    <mergeCell ref="BB16:BF19"/>
    <mergeCell ref="BK16:BN19"/>
    <mergeCell ref="BS16:BU19"/>
    <mergeCell ref="CE16:CG19"/>
    <mergeCell ref="CN16:CP19"/>
    <mergeCell ref="BV16:BX19"/>
    <mergeCell ref="J26:W26"/>
    <mergeCell ref="X26:AC26"/>
    <mergeCell ref="DD21:DQ21"/>
    <mergeCell ref="BO16:BR19"/>
    <mergeCell ref="J27:W27"/>
    <mergeCell ref="X27:AC27"/>
    <mergeCell ref="AF28:AN28"/>
    <mergeCell ref="AR28:AW28"/>
    <mergeCell ref="BF28:BM28"/>
    <mergeCell ref="BO28:BT28"/>
    <mergeCell ref="CF28:CL28"/>
    <mergeCell ref="CN28:CS28"/>
    <mergeCell ref="I21:AI21"/>
    <mergeCell ref="AJ21:AW21"/>
    <mergeCell ref="A31:H33"/>
    <mergeCell ref="J38:W38"/>
    <mergeCell ref="X38:AC38"/>
    <mergeCell ref="J37:W37"/>
    <mergeCell ref="X37:AC37"/>
    <mergeCell ref="A39:H41"/>
    <mergeCell ref="A42:H44"/>
    <mergeCell ref="J39:W39"/>
    <mergeCell ref="X39:AC39"/>
    <mergeCell ref="K43:Z43"/>
    <mergeCell ref="CE39:CK39"/>
    <mergeCell ref="K42:P42"/>
    <mergeCell ref="U42:Z42"/>
    <mergeCell ref="J32:AA32"/>
    <mergeCell ref="J33:AA33"/>
    <mergeCell ref="AH33:AY33"/>
    <mergeCell ref="BH33:BX33"/>
    <mergeCell ref="CN39:CS39"/>
    <mergeCell ref="CQ42:CV42"/>
    <mergeCell ref="CH40:CW40"/>
    <mergeCell ref="CJ34:CV34"/>
    <mergeCell ref="CJ32:CV32"/>
    <mergeCell ref="BD38:BU38"/>
    <mergeCell ref="BR42:BW42"/>
    <mergeCell ref="AI42:AQ42"/>
    <mergeCell ref="AS42:AX42"/>
    <mergeCell ref="K45:P45"/>
    <mergeCell ref="U45:Z45"/>
    <mergeCell ref="BH45:BO45"/>
    <mergeCell ref="BS45:BX45"/>
    <mergeCell ref="A58:C60"/>
    <mergeCell ref="D58:BM60"/>
    <mergeCell ref="J31:O31"/>
    <mergeCell ref="U31:Z31"/>
    <mergeCell ref="AI31:AQ31"/>
    <mergeCell ref="AS31:AX31"/>
    <mergeCell ref="BI31:BP31"/>
    <mergeCell ref="BR31:BW31"/>
    <mergeCell ref="J34:O34"/>
    <mergeCell ref="U34:Z34"/>
    <mergeCell ref="AI34:AQ34"/>
    <mergeCell ref="AS34:AX34"/>
    <mergeCell ref="BI34:BP34"/>
    <mergeCell ref="BR34:BW34"/>
    <mergeCell ref="AI32:AX32"/>
    <mergeCell ref="BI32:BW32"/>
    <mergeCell ref="AF37:AW37"/>
    <mergeCell ref="BD37:BU37"/>
    <mergeCell ref="BH44:BX44"/>
    <mergeCell ref="AF38:AW38"/>
    <mergeCell ref="CJ43:CV43"/>
    <mergeCell ref="CH41:CW41"/>
    <mergeCell ref="J44:AA44"/>
    <mergeCell ref="AH44:AY44"/>
    <mergeCell ref="CJ44:CV44"/>
    <mergeCell ref="J40:AA40"/>
    <mergeCell ref="J41:AA41"/>
    <mergeCell ref="BH43:BX43"/>
    <mergeCell ref="CH42:CN42"/>
    <mergeCell ref="AI43:AX43"/>
  </mergeCells>
  <phoneticPr fontId="1"/>
  <pageMargins left="0.7" right="0.7" top="0.75" bottom="0.75" header="0.3" footer="0.3"/>
  <pageSetup paperSize="9" scale="84"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X49"/>
  <sheetViews>
    <sheetView workbookViewId="0">
      <selection activeCell="B16" sqref="B16:I17"/>
    </sheetView>
  </sheetViews>
  <sheetFormatPr defaultRowHeight="13.5"/>
  <cols>
    <col min="11" max="11" width="10.375" bestFit="1" customWidth="1"/>
    <col min="12" max="13" width="9" customWidth="1"/>
    <col min="14" max="14" width="1.5" customWidth="1"/>
    <col min="15" max="15" width="12.875" customWidth="1"/>
  </cols>
  <sheetData>
    <row r="1" spans="1:24" ht="14.25" customHeight="1" thickBot="1">
      <c r="B1" s="795">
        <f>ヒアリングシート!C2</f>
        <v>44905</v>
      </c>
      <c r="C1" s="796"/>
      <c r="D1" s="797"/>
      <c r="E1" s="273" t="s">
        <v>515</v>
      </c>
      <c r="F1" s="819">
        <f>IF(E2=0,B1,IF(E2=1,B1+1,IF(E2=2,B1+2)))</f>
        <v>44905</v>
      </c>
      <c r="G1" s="820"/>
      <c r="H1" s="821"/>
      <c r="U1" s="757" t="s">
        <v>495</v>
      </c>
      <c r="V1" s="755" t="str">
        <f>ヒアリングシート!C13</f>
        <v>100-</v>
      </c>
      <c r="W1" s="755"/>
      <c r="X1" s="755"/>
    </row>
    <row r="2" spans="1:24" ht="27" customHeight="1">
      <c r="A2" s="809" t="s">
        <v>494</v>
      </c>
      <c r="B2" s="798"/>
      <c r="C2" s="799"/>
      <c r="D2" s="800"/>
      <c r="E2" s="811">
        <f>ヒアリングシート!C3</f>
        <v>0</v>
      </c>
      <c r="F2" s="822"/>
      <c r="G2" s="823"/>
      <c r="H2" s="824"/>
      <c r="I2" s="813"/>
      <c r="J2" s="815" t="s">
        <v>496</v>
      </c>
      <c r="K2" s="817" t="s">
        <v>497</v>
      </c>
      <c r="L2" s="817" t="s">
        <v>498</v>
      </c>
      <c r="M2" s="828" t="s">
        <v>499</v>
      </c>
      <c r="N2" s="26"/>
      <c r="O2" s="269" t="s">
        <v>500</v>
      </c>
      <c r="P2" s="830" t="s">
        <v>501</v>
      </c>
      <c r="Q2" s="831"/>
      <c r="R2" s="831"/>
      <c r="S2" s="831"/>
      <c r="T2" s="832"/>
      <c r="U2" s="758"/>
      <c r="V2" s="756"/>
      <c r="W2" s="756"/>
      <c r="X2" s="756"/>
    </row>
    <row r="3" spans="1:24" ht="17.25" customHeight="1" thickBot="1">
      <c r="A3" s="810"/>
      <c r="B3" s="801"/>
      <c r="C3" s="802"/>
      <c r="D3" s="803"/>
      <c r="E3" s="812"/>
      <c r="F3" s="825"/>
      <c r="G3" s="826"/>
      <c r="H3" s="827"/>
      <c r="I3" s="814"/>
      <c r="J3" s="816"/>
      <c r="K3" s="818"/>
      <c r="L3" s="818"/>
      <c r="M3" s="829"/>
      <c r="O3" s="833"/>
      <c r="P3" s="835"/>
      <c r="Q3" s="837"/>
      <c r="R3" s="837"/>
      <c r="S3" s="837"/>
      <c r="T3" s="274"/>
      <c r="U3" s="759" t="s">
        <v>576</v>
      </c>
      <c r="V3" s="759"/>
      <c r="W3" s="759"/>
      <c r="X3" s="760"/>
    </row>
    <row r="4" spans="1:24" ht="30" customHeight="1" thickBot="1">
      <c r="A4" s="120" t="s">
        <v>567</v>
      </c>
      <c r="B4" s="326">
        <f>ヒアリングシート!C4</f>
        <v>1</v>
      </c>
      <c r="C4" s="806" t="s">
        <v>568</v>
      </c>
      <c r="D4" s="807"/>
      <c r="E4" s="807"/>
      <c r="F4" s="807"/>
      <c r="G4" s="807"/>
      <c r="H4" s="807"/>
      <c r="I4" s="808"/>
      <c r="J4" s="119" t="s">
        <v>502</v>
      </c>
      <c r="K4" s="275"/>
      <c r="L4" s="275"/>
      <c r="M4" s="129"/>
      <c r="O4" s="834"/>
      <c r="P4" s="836"/>
      <c r="Q4" s="838"/>
      <c r="R4" s="838"/>
      <c r="S4" s="838"/>
      <c r="T4" s="276"/>
      <c r="U4" s="761">
        <f>ヒアリングシート!C14</f>
        <v>0</v>
      </c>
      <c r="V4" s="761"/>
      <c r="W4" s="761"/>
      <c r="X4" s="762"/>
    </row>
    <row r="5" spans="1:24" ht="17.100000000000001" customHeight="1">
      <c r="A5" s="790" t="s">
        <v>503</v>
      </c>
      <c r="B5" s="782">
        <f>ヒアリングシート!C5</f>
        <v>0</v>
      </c>
      <c r="C5" s="783"/>
      <c r="D5" s="783"/>
      <c r="E5" s="783"/>
      <c r="F5" s="783"/>
      <c r="G5" s="783"/>
      <c r="H5" s="784"/>
      <c r="I5" s="779" t="s">
        <v>504</v>
      </c>
      <c r="J5" s="768" t="s">
        <v>505</v>
      </c>
      <c r="K5" s="768"/>
      <c r="L5" s="768"/>
      <c r="M5" s="763"/>
      <c r="O5" s="765"/>
      <c r="P5" s="746"/>
      <c r="Q5" s="747"/>
      <c r="R5" s="747"/>
      <c r="S5" s="747"/>
      <c r="T5" s="747"/>
      <c r="U5" s="747"/>
      <c r="V5" s="747"/>
      <c r="W5" s="747"/>
      <c r="X5" s="748"/>
    </row>
    <row r="6" spans="1:24" ht="15.75" customHeight="1">
      <c r="A6" s="791"/>
      <c r="B6" s="785"/>
      <c r="C6" s="627"/>
      <c r="D6" s="627"/>
      <c r="E6" s="627"/>
      <c r="F6" s="627"/>
      <c r="G6" s="627"/>
      <c r="H6" s="786"/>
      <c r="I6" s="804"/>
      <c r="J6" s="772"/>
      <c r="K6" s="772"/>
      <c r="L6" s="772"/>
      <c r="M6" s="764"/>
      <c r="O6" s="766"/>
      <c r="P6" s="749"/>
      <c r="Q6" s="750"/>
      <c r="R6" s="750"/>
      <c r="S6" s="750"/>
      <c r="T6" s="750"/>
      <c r="U6" s="750"/>
      <c r="V6" s="750"/>
      <c r="W6" s="750"/>
      <c r="X6" s="751"/>
    </row>
    <row r="7" spans="1:24" ht="17.100000000000001" customHeight="1" thickBot="1">
      <c r="A7" s="792"/>
      <c r="B7" s="787"/>
      <c r="C7" s="788"/>
      <c r="D7" s="788"/>
      <c r="E7" s="788"/>
      <c r="F7" s="788"/>
      <c r="G7" s="788"/>
      <c r="H7" s="789"/>
      <c r="I7" s="805"/>
      <c r="J7" s="768" t="s">
        <v>506</v>
      </c>
      <c r="K7" s="768"/>
      <c r="L7" s="768"/>
      <c r="M7" s="770">
        <f>B21</f>
        <v>10</v>
      </c>
      <c r="O7" s="767"/>
      <c r="P7" s="752"/>
      <c r="Q7" s="753"/>
      <c r="R7" s="753"/>
      <c r="S7" s="753"/>
      <c r="T7" s="753"/>
      <c r="U7" s="753"/>
      <c r="V7" s="753"/>
      <c r="W7" s="753"/>
      <c r="X7" s="754"/>
    </row>
    <row r="8" spans="1:24" ht="17.100000000000001" customHeight="1" thickBot="1">
      <c r="A8" s="793" t="s">
        <v>543</v>
      </c>
      <c r="B8" s="782">
        <f>ヒアリングシート!C6</f>
        <v>0</v>
      </c>
      <c r="C8" s="783"/>
      <c r="D8" s="783"/>
      <c r="E8" s="783"/>
      <c r="F8" s="783"/>
      <c r="G8" s="783"/>
      <c r="H8" s="784"/>
      <c r="I8" s="779" t="s">
        <v>504</v>
      </c>
      <c r="J8" s="769"/>
      <c r="K8" s="769"/>
      <c r="L8" s="769"/>
      <c r="M8" s="771"/>
      <c r="O8" s="773"/>
      <c r="P8" s="738"/>
      <c r="Q8" s="739"/>
      <c r="R8" s="739"/>
      <c r="S8" s="739"/>
      <c r="T8" s="739"/>
      <c r="U8" s="739"/>
      <c r="V8" s="739"/>
      <c r="W8" s="739"/>
      <c r="X8" s="740"/>
    </row>
    <row r="9" spans="1:24" ht="17.100000000000001" customHeight="1">
      <c r="A9" s="776"/>
      <c r="B9" s="785"/>
      <c r="C9" s="627"/>
      <c r="D9" s="627"/>
      <c r="E9" s="627"/>
      <c r="F9" s="627"/>
      <c r="G9" s="627"/>
      <c r="H9" s="786"/>
      <c r="I9" s="780"/>
      <c r="J9" s="327"/>
      <c r="K9" s="328"/>
      <c r="L9" s="328"/>
      <c r="M9" s="329"/>
      <c r="O9" s="774"/>
      <c r="P9" s="741"/>
      <c r="Q9" s="627"/>
      <c r="R9" s="627"/>
      <c r="S9" s="627"/>
      <c r="T9" s="627"/>
      <c r="U9" s="627"/>
      <c r="V9" s="627"/>
      <c r="W9" s="627"/>
      <c r="X9" s="742"/>
    </row>
    <row r="10" spans="1:24" ht="17.100000000000001" customHeight="1" thickBot="1">
      <c r="A10" s="776"/>
      <c r="B10" s="787"/>
      <c r="C10" s="788"/>
      <c r="D10" s="788"/>
      <c r="E10" s="788"/>
      <c r="F10" s="788"/>
      <c r="G10" s="788"/>
      <c r="H10" s="789"/>
      <c r="I10" s="781"/>
      <c r="J10" s="291"/>
      <c r="K10" s="277"/>
      <c r="L10" s="277"/>
      <c r="M10" s="278"/>
      <c r="O10" s="775"/>
      <c r="P10" s="743"/>
      <c r="Q10" s="744"/>
      <c r="R10" s="744"/>
      <c r="S10" s="744"/>
      <c r="T10" s="744"/>
      <c r="U10" s="744"/>
      <c r="V10" s="744"/>
      <c r="W10" s="744"/>
      <c r="X10" s="745"/>
    </row>
    <row r="11" spans="1:24" ht="17.100000000000001" customHeight="1">
      <c r="A11" s="793" t="s">
        <v>507</v>
      </c>
      <c r="B11" s="782">
        <f>ヒアリングシート!C7</f>
        <v>0</v>
      </c>
      <c r="C11" s="783"/>
      <c r="D11" s="783"/>
      <c r="E11" s="783"/>
      <c r="F11" s="783"/>
      <c r="G11" s="783"/>
      <c r="H11" s="784"/>
      <c r="I11" s="794" t="s">
        <v>504</v>
      </c>
      <c r="J11" s="291"/>
      <c r="K11" s="277"/>
      <c r="L11" s="277"/>
      <c r="M11" s="278"/>
      <c r="O11" s="765"/>
      <c r="P11" s="746"/>
      <c r="Q11" s="747"/>
      <c r="R11" s="747"/>
      <c r="S11" s="747"/>
      <c r="T11" s="747"/>
      <c r="U11" s="747"/>
      <c r="V11" s="747"/>
      <c r="W11" s="747"/>
      <c r="X11" s="748"/>
    </row>
    <row r="12" spans="1:24" ht="17.100000000000001" customHeight="1">
      <c r="A12" s="776"/>
      <c r="B12" s="785"/>
      <c r="C12" s="627"/>
      <c r="D12" s="627"/>
      <c r="E12" s="627"/>
      <c r="F12" s="627"/>
      <c r="G12" s="627"/>
      <c r="H12" s="786"/>
      <c r="I12" s="780"/>
      <c r="J12" s="291"/>
      <c r="K12" s="277"/>
      <c r="L12" s="277"/>
      <c r="M12" s="278"/>
      <c r="O12" s="766"/>
      <c r="P12" s="749"/>
      <c r="Q12" s="750"/>
      <c r="R12" s="750"/>
      <c r="S12" s="750"/>
      <c r="T12" s="750"/>
      <c r="U12" s="750"/>
      <c r="V12" s="750"/>
      <c r="W12" s="750"/>
      <c r="X12" s="751"/>
    </row>
    <row r="13" spans="1:24" ht="17.100000000000001" customHeight="1" thickBot="1">
      <c r="A13" s="776"/>
      <c r="B13" s="787"/>
      <c r="C13" s="788"/>
      <c r="D13" s="788"/>
      <c r="E13" s="788"/>
      <c r="F13" s="788"/>
      <c r="G13" s="788"/>
      <c r="H13" s="789"/>
      <c r="I13" s="781"/>
      <c r="J13" s="291"/>
      <c r="K13" s="277"/>
      <c r="L13" s="277"/>
      <c r="M13" s="278"/>
      <c r="O13" s="767"/>
      <c r="P13" s="752"/>
      <c r="Q13" s="753"/>
      <c r="R13" s="753"/>
      <c r="S13" s="753"/>
      <c r="T13" s="753"/>
      <c r="U13" s="753"/>
      <c r="V13" s="753"/>
      <c r="W13" s="753"/>
      <c r="X13" s="754"/>
    </row>
    <row r="14" spans="1:24" ht="17.100000000000001" customHeight="1">
      <c r="A14" s="776" t="s">
        <v>508</v>
      </c>
      <c r="B14" s="777">
        <f>ヒアリングシート!C8</f>
        <v>0</v>
      </c>
      <c r="C14" s="777"/>
      <c r="D14" s="777"/>
      <c r="E14" s="777"/>
      <c r="F14" s="777"/>
      <c r="G14" s="777"/>
      <c r="H14" s="777"/>
      <c r="I14" s="778"/>
      <c r="J14" s="291"/>
      <c r="K14" s="277"/>
      <c r="L14" s="277"/>
      <c r="M14" s="278"/>
      <c r="O14" s="773"/>
      <c r="P14" s="738"/>
      <c r="Q14" s="739"/>
      <c r="R14" s="739"/>
      <c r="S14" s="739"/>
      <c r="T14" s="739"/>
      <c r="U14" s="739"/>
      <c r="V14" s="739"/>
      <c r="W14" s="739"/>
      <c r="X14" s="740"/>
    </row>
    <row r="15" spans="1:24" ht="17.100000000000001" customHeight="1">
      <c r="A15" s="776"/>
      <c r="B15" s="777"/>
      <c r="C15" s="777"/>
      <c r="D15" s="777"/>
      <c r="E15" s="777"/>
      <c r="F15" s="777"/>
      <c r="G15" s="777"/>
      <c r="H15" s="777"/>
      <c r="I15" s="778"/>
      <c r="J15" s="291"/>
      <c r="K15" s="277"/>
      <c r="L15" s="277"/>
      <c r="M15" s="278"/>
      <c r="O15" s="774"/>
      <c r="P15" s="741"/>
      <c r="Q15" s="627"/>
      <c r="R15" s="627"/>
      <c r="S15" s="627"/>
      <c r="T15" s="627"/>
      <c r="U15" s="627"/>
      <c r="V15" s="627"/>
      <c r="W15" s="627"/>
      <c r="X15" s="742"/>
    </row>
    <row r="16" spans="1:24" ht="17.100000000000001" customHeight="1" thickBot="1">
      <c r="A16" s="776" t="s">
        <v>509</v>
      </c>
      <c r="B16" s="777">
        <f>ヒアリングシート!C9</f>
        <v>0</v>
      </c>
      <c r="C16" s="777"/>
      <c r="D16" s="777"/>
      <c r="E16" s="777"/>
      <c r="F16" s="777"/>
      <c r="G16" s="777"/>
      <c r="H16" s="777"/>
      <c r="I16" s="778"/>
      <c r="J16" s="291"/>
      <c r="K16" s="277"/>
      <c r="L16" s="277"/>
      <c r="M16" s="278"/>
      <c r="O16" s="775"/>
      <c r="P16" s="743"/>
      <c r="Q16" s="744"/>
      <c r="R16" s="744"/>
      <c r="S16" s="744"/>
      <c r="T16" s="744"/>
      <c r="U16" s="744"/>
      <c r="V16" s="744"/>
      <c r="W16" s="744"/>
      <c r="X16" s="745"/>
    </row>
    <row r="17" spans="1:24" ht="17.100000000000001" customHeight="1">
      <c r="A17" s="776"/>
      <c r="B17" s="777"/>
      <c r="C17" s="777"/>
      <c r="D17" s="777"/>
      <c r="E17" s="777"/>
      <c r="F17" s="777"/>
      <c r="G17" s="777"/>
      <c r="H17" s="777"/>
      <c r="I17" s="778"/>
      <c r="J17" s="291"/>
      <c r="K17" s="277"/>
      <c r="L17" s="277"/>
      <c r="M17" s="278"/>
      <c r="O17" s="765"/>
      <c r="P17" s="746"/>
      <c r="Q17" s="747"/>
      <c r="R17" s="747"/>
      <c r="S17" s="747"/>
      <c r="T17" s="747"/>
      <c r="U17" s="747"/>
      <c r="V17" s="747"/>
      <c r="W17" s="747"/>
      <c r="X17" s="748"/>
    </row>
    <row r="18" spans="1:24" ht="17.100000000000001" customHeight="1">
      <c r="A18" s="859" t="s">
        <v>548</v>
      </c>
      <c r="B18" s="856">
        <f>ヒアリングシート!C10</f>
        <v>0</v>
      </c>
      <c r="C18" s="861"/>
      <c r="D18" s="861"/>
      <c r="E18" s="861"/>
      <c r="F18" s="862"/>
      <c r="G18" s="857"/>
      <c r="H18" s="857"/>
      <c r="I18" s="858"/>
      <c r="J18" s="291"/>
      <c r="K18" s="277"/>
      <c r="L18" s="277"/>
      <c r="M18" s="278"/>
      <c r="O18" s="766"/>
      <c r="P18" s="749"/>
      <c r="Q18" s="750"/>
      <c r="R18" s="750"/>
      <c r="S18" s="750"/>
      <c r="T18" s="750"/>
      <c r="U18" s="750"/>
      <c r="V18" s="750"/>
      <c r="W18" s="750"/>
      <c r="X18" s="751"/>
    </row>
    <row r="19" spans="1:24" ht="17.100000000000001" customHeight="1" thickBot="1">
      <c r="A19" s="860"/>
      <c r="B19" s="855">
        <f>ヒアリングシート!C11</f>
        <v>0</v>
      </c>
      <c r="C19" s="855"/>
      <c r="D19" s="855"/>
      <c r="E19" s="855"/>
      <c r="F19" s="855"/>
      <c r="G19" s="855"/>
      <c r="H19" s="855"/>
      <c r="I19" s="856"/>
      <c r="J19" s="291"/>
      <c r="K19" s="277"/>
      <c r="L19" s="277"/>
      <c r="M19" s="278"/>
      <c r="O19" s="767"/>
      <c r="P19" s="752"/>
      <c r="Q19" s="753"/>
      <c r="R19" s="753"/>
      <c r="S19" s="753"/>
      <c r="T19" s="753"/>
      <c r="U19" s="753"/>
      <c r="V19" s="753"/>
      <c r="W19" s="753"/>
      <c r="X19" s="754"/>
    </row>
    <row r="20" spans="1:24" ht="17.100000000000001" customHeight="1">
      <c r="A20" s="860"/>
      <c r="B20" s="855"/>
      <c r="C20" s="855"/>
      <c r="D20" s="855"/>
      <c r="E20" s="855"/>
      <c r="F20" s="855"/>
      <c r="G20" s="855"/>
      <c r="H20" s="855"/>
      <c r="I20" s="856"/>
      <c r="J20" s="291"/>
      <c r="K20" s="277"/>
      <c r="L20" s="277"/>
      <c r="M20" s="278"/>
      <c r="O20" s="773"/>
      <c r="P20" s="738"/>
      <c r="Q20" s="739"/>
      <c r="R20" s="739"/>
      <c r="S20" s="739"/>
      <c r="T20" s="739"/>
      <c r="U20" s="739"/>
      <c r="V20" s="739"/>
      <c r="W20" s="739"/>
      <c r="X20" s="740"/>
    </row>
    <row r="21" spans="1:24" ht="17.100000000000001" customHeight="1">
      <c r="A21" s="863" t="s">
        <v>549</v>
      </c>
      <c r="B21" s="768">
        <f>ヒアリングシート!C12</f>
        <v>10</v>
      </c>
      <c r="C21" t="s">
        <v>633</v>
      </c>
      <c r="J21" s="291"/>
      <c r="K21" s="277"/>
      <c r="L21" s="277"/>
      <c r="M21" s="278"/>
      <c r="O21" s="774"/>
      <c r="P21" s="741"/>
      <c r="Q21" s="627"/>
      <c r="R21" s="627"/>
      <c r="S21" s="627"/>
      <c r="T21" s="627"/>
      <c r="U21" s="627"/>
      <c r="V21" s="627"/>
      <c r="W21" s="627"/>
      <c r="X21" s="742"/>
    </row>
    <row r="22" spans="1:24" ht="17.100000000000001" customHeight="1" thickBot="1">
      <c r="A22" s="749"/>
      <c r="B22" s="769"/>
      <c r="J22" s="291"/>
      <c r="K22" s="277"/>
      <c r="L22" s="277"/>
      <c r="M22" s="278"/>
      <c r="O22" s="775"/>
      <c r="P22" s="743"/>
      <c r="Q22" s="744"/>
      <c r="R22" s="744"/>
      <c r="S22" s="744"/>
      <c r="T22" s="744"/>
      <c r="U22" s="744"/>
      <c r="V22" s="744"/>
      <c r="W22" s="744"/>
      <c r="X22" s="745"/>
    </row>
    <row r="23" spans="1:24" ht="17.100000000000001" customHeight="1" thickBot="1">
      <c r="A23" s="864"/>
      <c r="B23" s="865"/>
      <c r="C23" s="27"/>
      <c r="D23" s="27"/>
      <c r="E23" s="27"/>
      <c r="F23" s="27"/>
      <c r="G23" s="27"/>
      <c r="H23" s="27"/>
      <c r="I23" s="27"/>
      <c r="J23" s="298"/>
      <c r="K23" s="300"/>
      <c r="L23" s="300"/>
      <c r="M23" s="301"/>
      <c r="O23" s="842"/>
      <c r="P23" s="277"/>
      <c r="Q23" s="277"/>
      <c r="R23" s="277"/>
      <c r="S23" s="277"/>
      <c r="T23" s="277"/>
      <c r="U23" s="277"/>
      <c r="V23" s="277"/>
      <c r="W23" s="277"/>
      <c r="X23" s="278"/>
    </row>
    <row r="24" spans="1:24" ht="17.100000000000001" customHeight="1" thickBot="1">
      <c r="I24" s="283"/>
      <c r="L24" t="s">
        <v>510</v>
      </c>
      <c r="O24" s="840"/>
      <c r="P24" s="277"/>
      <c r="Q24" s="277"/>
      <c r="R24" s="277"/>
      <c r="S24" s="277"/>
      <c r="T24" s="277"/>
      <c r="U24" s="277"/>
      <c r="V24" s="277"/>
      <c r="W24" s="277"/>
      <c r="X24" s="278"/>
    </row>
    <row r="25" spans="1:24" ht="17.100000000000001" customHeight="1" thickBot="1">
      <c r="A25" s="850" t="s">
        <v>511</v>
      </c>
      <c r="B25" s="851"/>
      <c r="C25" s="851"/>
      <c r="D25" s="852"/>
      <c r="E25" s="853" t="s">
        <v>512</v>
      </c>
      <c r="F25" s="854"/>
      <c r="G25" s="284" t="s">
        <v>513</v>
      </c>
      <c r="H25" s="41"/>
      <c r="I25" s="285"/>
      <c r="J25" s="41"/>
      <c r="K25" s="41" t="s">
        <v>514</v>
      </c>
      <c r="L25" s="41"/>
      <c r="M25" s="270"/>
      <c r="O25" s="843"/>
      <c r="P25" s="279"/>
      <c r="Q25" s="279"/>
      <c r="R25" s="279"/>
      <c r="S25" s="279"/>
      <c r="T25" s="279"/>
      <c r="U25" s="279"/>
      <c r="V25" s="279"/>
      <c r="W25" s="279"/>
      <c r="X25" s="280"/>
    </row>
    <row r="26" spans="1:24" ht="17.100000000000001" customHeight="1">
      <c r="A26" s="25"/>
      <c r="B26" s="286"/>
      <c r="G26" s="287"/>
      <c r="I26" s="283"/>
      <c r="M26" s="26"/>
      <c r="O26" s="844"/>
      <c r="P26" s="738"/>
      <c r="Q26" s="739"/>
      <c r="R26" s="739"/>
      <c r="S26" s="739"/>
      <c r="T26" s="739"/>
      <c r="U26" s="739"/>
      <c r="V26" s="739"/>
      <c r="W26" s="739"/>
      <c r="X26" s="740"/>
    </row>
    <row r="27" spans="1:24" ht="17.100000000000001" customHeight="1">
      <c r="A27" s="25"/>
      <c r="B27" s="288"/>
      <c r="G27" s="287"/>
      <c r="I27" s="283"/>
      <c r="M27" s="26"/>
      <c r="O27" s="845"/>
      <c r="P27" s="741"/>
      <c r="Q27" s="627"/>
      <c r="R27" s="627"/>
      <c r="S27" s="627"/>
      <c r="T27" s="627"/>
      <c r="U27" s="627"/>
      <c r="V27" s="627"/>
      <c r="W27" s="627"/>
      <c r="X27" s="742"/>
    </row>
    <row r="28" spans="1:24" ht="17.100000000000001" customHeight="1" thickBot="1">
      <c r="A28" s="289"/>
      <c r="B28" s="290"/>
      <c r="C28" s="281"/>
      <c r="D28" s="281"/>
      <c r="E28" s="281"/>
      <c r="F28" s="281"/>
      <c r="G28" s="281"/>
      <c r="H28" s="281"/>
      <c r="I28" s="281"/>
      <c r="J28" s="281"/>
      <c r="K28" s="281"/>
      <c r="L28" s="281"/>
      <c r="M28" s="282"/>
      <c r="O28" s="846"/>
      <c r="P28" s="743"/>
      <c r="Q28" s="744"/>
      <c r="R28" s="744"/>
      <c r="S28" s="744"/>
      <c r="T28" s="744"/>
      <c r="U28" s="744"/>
      <c r="V28" s="744"/>
      <c r="W28" s="744"/>
      <c r="X28" s="745"/>
    </row>
    <row r="29" spans="1:24" ht="17.100000000000001" customHeight="1">
      <c r="A29" s="291"/>
      <c r="B29" s="292"/>
      <c r="C29" s="277"/>
      <c r="D29" s="277"/>
      <c r="E29" s="277"/>
      <c r="F29" s="277"/>
      <c r="G29" s="277"/>
      <c r="H29" s="277"/>
      <c r="I29" s="277"/>
      <c r="J29" s="277"/>
      <c r="K29" s="277"/>
      <c r="L29" s="277"/>
      <c r="M29" s="278"/>
      <c r="O29" s="842"/>
      <c r="P29" s="277"/>
      <c r="Q29" s="277"/>
      <c r="R29" s="277"/>
      <c r="S29" s="277"/>
      <c r="T29" s="277"/>
      <c r="U29" s="277"/>
      <c r="V29" s="277"/>
      <c r="W29" s="277"/>
      <c r="X29" s="278"/>
    </row>
    <row r="30" spans="1:24" ht="17.100000000000001" customHeight="1">
      <c r="A30" s="291"/>
      <c r="B30" s="292"/>
      <c r="C30" s="277"/>
      <c r="D30" s="277"/>
      <c r="E30" s="277"/>
      <c r="F30" s="277"/>
      <c r="G30" s="277"/>
      <c r="H30" s="277"/>
      <c r="I30" s="277"/>
      <c r="J30" s="277"/>
      <c r="K30" s="277"/>
      <c r="L30" s="277"/>
      <c r="M30" s="278"/>
      <c r="O30" s="840"/>
      <c r="P30" s="277"/>
      <c r="Q30" s="277"/>
      <c r="R30" s="277"/>
      <c r="S30" s="277"/>
      <c r="T30" s="277"/>
      <c r="U30" s="277"/>
      <c r="V30" s="277"/>
      <c r="W30" s="277"/>
      <c r="X30" s="278"/>
    </row>
    <row r="31" spans="1:24" ht="17.100000000000001" customHeight="1" thickBot="1">
      <c r="A31" s="293"/>
      <c r="B31" s="294"/>
      <c r="C31" s="279"/>
      <c r="D31" s="279"/>
      <c r="E31" s="279"/>
      <c r="F31" s="279"/>
      <c r="G31" s="279"/>
      <c r="H31" s="279"/>
      <c r="I31" s="279"/>
      <c r="J31" s="279"/>
      <c r="K31" s="279"/>
      <c r="L31" s="279"/>
      <c r="M31" s="280"/>
      <c r="O31" s="843"/>
      <c r="P31" s="279"/>
      <c r="Q31" s="279"/>
      <c r="R31" s="279"/>
      <c r="S31" s="279"/>
      <c r="T31" s="279"/>
      <c r="U31" s="279"/>
      <c r="V31" s="279"/>
      <c r="W31" s="279"/>
      <c r="X31" s="280"/>
    </row>
    <row r="32" spans="1:24" ht="17.100000000000001" customHeight="1">
      <c r="A32" s="25"/>
      <c r="B32" s="288"/>
      <c r="M32" s="26"/>
      <c r="O32" s="844"/>
      <c r="X32" s="26"/>
    </row>
    <row r="33" spans="1:24" ht="17.100000000000001" customHeight="1">
      <c r="A33" s="25"/>
      <c r="B33" s="288"/>
      <c r="M33" s="26"/>
      <c r="O33" s="845"/>
      <c r="X33" s="26"/>
    </row>
    <row r="34" spans="1:24" ht="17.100000000000001" customHeight="1" thickBot="1">
      <c r="A34" s="289"/>
      <c r="B34" s="290"/>
      <c r="C34" s="281"/>
      <c r="D34" s="281"/>
      <c r="E34" s="281"/>
      <c r="F34" s="281"/>
      <c r="G34" s="281"/>
      <c r="H34" s="281"/>
      <c r="I34" s="281"/>
      <c r="J34" s="281"/>
      <c r="K34" s="281"/>
      <c r="L34" s="281"/>
      <c r="M34" s="282"/>
      <c r="O34" s="846"/>
      <c r="P34" s="281"/>
      <c r="Q34" s="281"/>
      <c r="R34" s="281"/>
      <c r="S34" s="281"/>
      <c r="T34" s="281"/>
      <c r="U34" s="281"/>
      <c r="V34" s="281"/>
      <c r="W34" s="281"/>
      <c r="X34" s="282"/>
    </row>
    <row r="35" spans="1:24" ht="17.100000000000001" customHeight="1">
      <c r="A35" s="291"/>
      <c r="B35" s="292"/>
      <c r="C35" s="277"/>
      <c r="D35" s="277"/>
      <c r="E35" s="277"/>
      <c r="F35" s="277"/>
      <c r="G35" s="277"/>
      <c r="H35" s="277"/>
      <c r="I35" s="277"/>
      <c r="J35" s="277"/>
      <c r="K35" s="277"/>
      <c r="L35" s="277"/>
      <c r="M35" s="278"/>
      <c r="O35" s="842"/>
      <c r="P35" s="277"/>
      <c r="Q35" s="277"/>
      <c r="R35" s="277"/>
      <c r="S35" s="277"/>
      <c r="T35" s="277"/>
      <c r="U35" s="277"/>
      <c r="V35" s="277"/>
      <c r="W35" s="277"/>
      <c r="X35" s="278"/>
    </row>
    <row r="36" spans="1:24" ht="17.100000000000001" customHeight="1">
      <c r="A36" s="291"/>
      <c r="B36" s="292"/>
      <c r="C36" s="277"/>
      <c r="D36" s="277"/>
      <c r="E36" s="277"/>
      <c r="F36" s="277"/>
      <c r="G36" s="277"/>
      <c r="H36" s="277"/>
      <c r="I36" s="277"/>
      <c r="J36" s="277"/>
      <c r="K36" s="277"/>
      <c r="L36" s="277"/>
      <c r="M36" s="278"/>
      <c r="O36" s="840"/>
      <c r="P36" s="277"/>
      <c r="Q36" s="277"/>
      <c r="R36" s="277"/>
      <c r="S36" s="277"/>
      <c r="T36" s="277"/>
      <c r="U36" s="277"/>
      <c r="V36" s="277"/>
      <c r="W36" s="277"/>
      <c r="X36" s="278"/>
    </row>
    <row r="37" spans="1:24" ht="17.100000000000001" customHeight="1" thickBot="1">
      <c r="A37" s="293"/>
      <c r="B37" s="294"/>
      <c r="C37" s="279"/>
      <c r="D37" s="279"/>
      <c r="E37" s="279"/>
      <c r="F37" s="279"/>
      <c r="G37" s="279"/>
      <c r="H37" s="279"/>
      <c r="I37" s="279"/>
      <c r="J37" s="279"/>
      <c r="K37" s="279"/>
      <c r="L37" s="279"/>
      <c r="M37" s="280"/>
      <c r="O37" s="843"/>
      <c r="P37" s="279"/>
      <c r="Q37" s="279"/>
      <c r="R37" s="279"/>
      <c r="S37" s="279"/>
      <c r="T37" s="279"/>
      <c r="U37" s="279"/>
      <c r="V37" s="279"/>
      <c r="W37" s="279"/>
      <c r="X37" s="280"/>
    </row>
    <row r="38" spans="1:24" ht="17.100000000000001" customHeight="1">
      <c r="A38" s="25"/>
      <c r="B38" s="288"/>
      <c r="M38" s="26"/>
      <c r="O38" s="844"/>
      <c r="X38" s="26"/>
    </row>
    <row r="39" spans="1:24" ht="17.100000000000001" customHeight="1">
      <c r="A39" s="25"/>
      <c r="B39" s="288"/>
      <c r="M39" s="26"/>
      <c r="O39" s="845"/>
      <c r="X39" s="26"/>
    </row>
    <row r="40" spans="1:24" ht="17.100000000000001" customHeight="1" thickBot="1">
      <c r="A40" s="289"/>
      <c r="B40" s="290"/>
      <c r="C40" s="281"/>
      <c r="D40" s="281"/>
      <c r="E40" s="281"/>
      <c r="F40" s="281"/>
      <c r="G40" s="281"/>
      <c r="H40" s="281"/>
      <c r="I40" s="281"/>
      <c r="J40" s="281"/>
      <c r="K40" s="281"/>
      <c r="L40" s="281"/>
      <c r="M40" s="282"/>
      <c r="O40" s="846"/>
      <c r="P40" s="281"/>
      <c r="Q40" s="281"/>
      <c r="R40" s="281"/>
      <c r="S40" s="281"/>
      <c r="T40" s="281"/>
      <c r="U40" s="281"/>
      <c r="V40" s="281"/>
      <c r="W40" s="281"/>
      <c r="X40" s="282"/>
    </row>
    <row r="41" spans="1:24" ht="17.100000000000001" customHeight="1">
      <c r="A41" s="291"/>
      <c r="B41" s="292"/>
      <c r="C41" s="277"/>
      <c r="D41" s="277"/>
      <c r="E41" s="277"/>
      <c r="F41" s="277"/>
      <c r="G41" s="277"/>
      <c r="H41" s="277"/>
      <c r="I41" s="277"/>
      <c r="J41" s="277"/>
      <c r="K41" s="277"/>
      <c r="L41" s="277"/>
      <c r="M41" s="278"/>
      <c r="O41" s="842"/>
      <c r="P41" s="277"/>
      <c r="Q41" s="277"/>
      <c r="R41" s="277"/>
      <c r="S41" s="277"/>
      <c r="T41" s="277"/>
      <c r="U41" s="277"/>
      <c r="V41" s="277"/>
      <c r="W41" s="277"/>
      <c r="X41" s="278"/>
    </row>
    <row r="42" spans="1:24" ht="16.5" customHeight="1">
      <c r="A42" s="291"/>
      <c r="B42" s="292"/>
      <c r="C42" s="277"/>
      <c r="D42" s="277"/>
      <c r="E42" s="277"/>
      <c r="F42" s="277"/>
      <c r="G42" s="277"/>
      <c r="H42" s="277"/>
      <c r="I42" s="277"/>
      <c r="J42" s="277"/>
      <c r="K42" s="277"/>
      <c r="L42" s="277"/>
      <c r="M42" s="278"/>
      <c r="O42" s="840"/>
      <c r="P42" s="277"/>
      <c r="Q42" s="277"/>
      <c r="R42" s="277"/>
      <c r="S42" s="277"/>
      <c r="T42" s="277"/>
      <c r="U42" s="277"/>
      <c r="V42" s="277"/>
      <c r="W42" s="277"/>
      <c r="X42" s="278"/>
    </row>
    <row r="43" spans="1:24" ht="16.5" customHeight="1" thickBot="1">
      <c r="A43" s="295"/>
      <c r="B43" s="296"/>
      <c r="C43" s="297"/>
      <c r="D43" s="297"/>
      <c r="E43" s="297"/>
      <c r="F43" s="297"/>
      <c r="G43" s="297"/>
      <c r="H43" s="297"/>
      <c r="I43" s="279"/>
      <c r="J43" s="279"/>
      <c r="K43" s="279"/>
      <c r="L43" s="279"/>
      <c r="M43" s="280"/>
      <c r="O43" s="843"/>
      <c r="P43" s="279"/>
      <c r="Q43" s="279"/>
      <c r="R43" s="279"/>
      <c r="S43" s="279"/>
      <c r="T43" s="279"/>
      <c r="U43" s="279"/>
      <c r="V43" s="279"/>
      <c r="W43" s="279"/>
      <c r="X43" s="280"/>
    </row>
    <row r="44" spans="1:24" ht="16.5" customHeight="1">
      <c r="A44" s="25"/>
      <c r="B44" s="288"/>
      <c r="M44" s="26"/>
      <c r="O44" s="847"/>
      <c r="X44" s="26"/>
    </row>
    <row r="45" spans="1:24" ht="16.5" customHeight="1">
      <c r="A45" s="25"/>
      <c r="B45" s="288"/>
      <c r="M45" s="26"/>
      <c r="O45" s="848"/>
      <c r="X45" s="26"/>
    </row>
    <row r="46" spans="1:24" ht="16.5" customHeight="1" thickBot="1">
      <c r="A46" s="289"/>
      <c r="B46" s="290"/>
      <c r="C46" s="281"/>
      <c r="D46" s="281"/>
      <c r="E46" s="281"/>
      <c r="F46" s="281"/>
      <c r="G46" s="281"/>
      <c r="H46" s="281"/>
      <c r="I46" s="281"/>
      <c r="J46" s="281"/>
      <c r="K46" s="281"/>
      <c r="L46" s="281"/>
      <c r="M46" s="282"/>
      <c r="O46" s="849"/>
      <c r="P46" s="281"/>
      <c r="Q46" s="281"/>
      <c r="R46" s="281"/>
      <c r="S46" s="281"/>
      <c r="T46" s="281"/>
      <c r="U46" s="281"/>
      <c r="V46" s="281"/>
      <c r="W46" s="281"/>
      <c r="X46" s="282"/>
    </row>
    <row r="47" spans="1:24" ht="16.5" customHeight="1">
      <c r="A47" s="291"/>
      <c r="B47" s="292"/>
      <c r="C47" s="277"/>
      <c r="D47" s="277"/>
      <c r="E47" s="277"/>
      <c r="F47" s="277"/>
      <c r="G47" s="277"/>
      <c r="H47" s="277"/>
      <c r="I47" s="277"/>
      <c r="J47" s="277"/>
      <c r="K47" s="277"/>
      <c r="L47" s="277"/>
      <c r="M47" s="278"/>
      <c r="O47" s="839"/>
      <c r="P47" s="277"/>
      <c r="Q47" s="277"/>
      <c r="R47" s="277"/>
      <c r="S47" s="277"/>
      <c r="T47" s="277"/>
      <c r="U47" s="277"/>
      <c r="V47" s="277"/>
      <c r="W47" s="277"/>
      <c r="X47" s="278"/>
    </row>
    <row r="48" spans="1:24" ht="16.5" customHeight="1">
      <c r="A48" s="291"/>
      <c r="B48" s="292"/>
      <c r="C48" s="277"/>
      <c r="D48" s="277"/>
      <c r="E48" s="277"/>
      <c r="F48" s="277"/>
      <c r="G48" s="277"/>
      <c r="H48" s="277"/>
      <c r="I48" s="277"/>
      <c r="J48" s="277"/>
      <c r="K48" s="277"/>
      <c r="L48" s="277"/>
      <c r="M48" s="278"/>
      <c r="O48" s="840"/>
      <c r="P48" s="277"/>
      <c r="Q48" s="277"/>
      <c r="R48" s="277"/>
      <c r="S48" s="277"/>
      <c r="T48" s="277"/>
      <c r="U48" s="277"/>
      <c r="V48" s="277"/>
      <c r="W48" s="277"/>
      <c r="X48" s="278"/>
    </row>
    <row r="49" spans="1:24" ht="16.5" customHeight="1" thickBot="1">
      <c r="A49" s="298"/>
      <c r="B49" s="299"/>
      <c r="C49" s="300"/>
      <c r="D49" s="300"/>
      <c r="E49" s="300"/>
      <c r="F49" s="300"/>
      <c r="G49" s="300"/>
      <c r="H49" s="300"/>
      <c r="I49" s="300"/>
      <c r="J49" s="300"/>
      <c r="K49" s="300"/>
      <c r="L49" s="300"/>
      <c r="M49" s="301"/>
      <c r="O49" s="841"/>
      <c r="P49" s="300"/>
      <c r="Q49" s="300"/>
      <c r="R49" s="300"/>
      <c r="S49" s="300"/>
      <c r="T49" s="300"/>
      <c r="U49" s="300"/>
      <c r="V49" s="300"/>
      <c r="W49" s="300"/>
      <c r="X49" s="301"/>
    </row>
  </sheetData>
  <mergeCells count="71">
    <mergeCell ref="O11:O13"/>
    <mergeCell ref="A16:A17"/>
    <mergeCell ref="A25:D25"/>
    <mergeCell ref="E25:F25"/>
    <mergeCell ref="O26:O28"/>
    <mergeCell ref="O23:O25"/>
    <mergeCell ref="O14:O16"/>
    <mergeCell ref="B16:I17"/>
    <mergeCell ref="B19:I20"/>
    <mergeCell ref="G18:I18"/>
    <mergeCell ref="O20:O22"/>
    <mergeCell ref="A18:A20"/>
    <mergeCell ref="B18:F18"/>
    <mergeCell ref="A21:A23"/>
    <mergeCell ref="B21:B23"/>
    <mergeCell ref="O17:O19"/>
    <mergeCell ref="O47:O49"/>
    <mergeCell ref="O29:O31"/>
    <mergeCell ref="O32:O34"/>
    <mergeCell ref="O35:O37"/>
    <mergeCell ref="O38:O40"/>
    <mergeCell ref="O41:O43"/>
    <mergeCell ref="O44:O46"/>
    <mergeCell ref="L2:L3"/>
    <mergeCell ref="M2:M3"/>
    <mergeCell ref="P2:T2"/>
    <mergeCell ref="O3:O4"/>
    <mergeCell ref="P3:P4"/>
    <mergeCell ref="Q3:Q4"/>
    <mergeCell ref="R3:R4"/>
    <mergeCell ref="S3:S4"/>
    <mergeCell ref="A2:A3"/>
    <mergeCell ref="E2:E3"/>
    <mergeCell ref="I2:I3"/>
    <mergeCell ref="J2:J3"/>
    <mergeCell ref="K2:K3"/>
    <mergeCell ref="F1:H3"/>
    <mergeCell ref="J7:J8"/>
    <mergeCell ref="B1:D3"/>
    <mergeCell ref="B5:H7"/>
    <mergeCell ref="I5:I7"/>
    <mergeCell ref="C4:I4"/>
    <mergeCell ref="J5:J6"/>
    <mergeCell ref="A14:A15"/>
    <mergeCell ref="B14:I15"/>
    <mergeCell ref="I8:I10"/>
    <mergeCell ref="B8:H10"/>
    <mergeCell ref="A5:A7"/>
    <mergeCell ref="A11:A13"/>
    <mergeCell ref="B11:H13"/>
    <mergeCell ref="I11:I13"/>
    <mergeCell ref="A8:A10"/>
    <mergeCell ref="M5:M6"/>
    <mergeCell ref="O5:O7"/>
    <mergeCell ref="K7:K8"/>
    <mergeCell ref="L7:L8"/>
    <mergeCell ref="M7:M8"/>
    <mergeCell ref="K5:K6"/>
    <mergeCell ref="L5:L6"/>
    <mergeCell ref="O8:O10"/>
    <mergeCell ref="P20:X22"/>
    <mergeCell ref="P26:X28"/>
    <mergeCell ref="P17:X19"/>
    <mergeCell ref="V1:X2"/>
    <mergeCell ref="P5:X7"/>
    <mergeCell ref="P8:X10"/>
    <mergeCell ref="P11:X13"/>
    <mergeCell ref="P14:X16"/>
    <mergeCell ref="U1:U2"/>
    <mergeCell ref="U3:X3"/>
    <mergeCell ref="U4:X4"/>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X98"/>
  <sheetViews>
    <sheetView showZeros="0" workbookViewId="0">
      <selection activeCell="B26" sqref="B26:C26"/>
    </sheetView>
  </sheetViews>
  <sheetFormatPr defaultRowHeight="13.5"/>
  <cols>
    <col min="1" max="10" width="9.125" customWidth="1"/>
    <col min="11" max="11" width="11.25" customWidth="1"/>
    <col min="12" max="19" width="9.125" customWidth="1"/>
  </cols>
  <sheetData>
    <row r="1" spans="1:24" ht="14.25" thickBot="1">
      <c r="A1" s="627" t="s">
        <v>310</v>
      </c>
      <c r="B1" s="627"/>
      <c r="C1" s="145" t="s">
        <v>377</v>
      </c>
      <c r="D1" s="874">
        <f ca="1">TODAY()</f>
        <v>44818</v>
      </c>
      <c r="E1" s="874"/>
      <c r="F1" t="s">
        <v>312</v>
      </c>
      <c r="H1" s="872" t="s">
        <v>408</v>
      </c>
      <c r="I1" s="873"/>
      <c r="S1" s="233" t="s">
        <v>418</v>
      </c>
      <c r="T1" s="234" t="s">
        <v>419</v>
      </c>
      <c r="U1" s="234" t="s">
        <v>420</v>
      </c>
      <c r="V1" s="234" t="s">
        <v>421</v>
      </c>
      <c r="W1" s="234" t="s">
        <v>422</v>
      </c>
      <c r="X1" s="234" t="s">
        <v>423</v>
      </c>
    </row>
    <row r="2" spans="1:24" ht="14.25" thickBot="1">
      <c r="E2" t="s">
        <v>311</v>
      </c>
      <c r="S2" s="233" t="s">
        <v>424</v>
      </c>
      <c r="T2" s="235">
        <v>1400</v>
      </c>
      <c r="U2" s="235">
        <v>1860</v>
      </c>
      <c r="V2" s="235">
        <v>2990</v>
      </c>
      <c r="W2" s="235">
        <v>38.700000000000003</v>
      </c>
      <c r="X2" s="235">
        <v>26</v>
      </c>
    </row>
    <row r="3" spans="1:24">
      <c r="A3" s="875" t="s">
        <v>313</v>
      </c>
      <c r="B3" s="876"/>
      <c r="C3" s="876" t="s">
        <v>464</v>
      </c>
      <c r="D3" s="876"/>
      <c r="E3" s="876"/>
      <c r="F3" s="876"/>
      <c r="G3" s="876"/>
      <c r="H3" s="876"/>
      <c r="I3" s="889"/>
      <c r="K3" t="s">
        <v>314</v>
      </c>
      <c r="S3" s="236" t="s">
        <v>425</v>
      </c>
      <c r="T3" s="237">
        <v>1800</v>
      </c>
      <c r="U3" s="237">
        <v>2420</v>
      </c>
      <c r="V3" s="237">
        <v>3920</v>
      </c>
      <c r="W3" s="237">
        <v>51.4</v>
      </c>
      <c r="X3" s="237">
        <v>33</v>
      </c>
    </row>
    <row r="4" spans="1:24">
      <c r="A4" s="877" t="s">
        <v>336</v>
      </c>
      <c r="B4" s="626"/>
      <c r="C4" s="117" t="s">
        <v>618</v>
      </c>
      <c r="D4" s="626" t="s">
        <v>619</v>
      </c>
      <c r="E4" s="626"/>
      <c r="F4" s="626"/>
      <c r="G4" s="626"/>
      <c r="H4" s="626"/>
      <c r="I4" s="890"/>
      <c r="K4" t="s">
        <v>315</v>
      </c>
      <c r="S4" s="233" t="s">
        <v>426</v>
      </c>
      <c r="T4" s="235">
        <v>2150</v>
      </c>
      <c r="U4" s="235">
        <v>2900</v>
      </c>
      <c r="V4" s="235">
        <v>4720</v>
      </c>
      <c r="W4" s="235">
        <v>62.4</v>
      </c>
      <c r="X4" s="235">
        <v>41</v>
      </c>
    </row>
    <row r="5" spans="1:24">
      <c r="A5" s="877" t="s">
        <v>337</v>
      </c>
      <c r="B5" s="626"/>
      <c r="C5" s="777" t="s">
        <v>620</v>
      </c>
      <c r="D5" s="777"/>
      <c r="E5" s="777" t="s">
        <v>621</v>
      </c>
      <c r="F5" s="777"/>
      <c r="G5" s="777"/>
      <c r="H5" s="777"/>
      <c r="I5" s="887"/>
      <c r="K5" t="s">
        <v>320</v>
      </c>
      <c r="S5" s="236" t="s">
        <v>427</v>
      </c>
      <c r="T5" s="237">
        <v>2380</v>
      </c>
      <c r="U5" s="237">
        <v>3220</v>
      </c>
      <c r="V5" s="237">
        <v>5250</v>
      </c>
      <c r="W5" s="237">
        <v>69.7</v>
      </c>
      <c r="X5" s="237">
        <v>45</v>
      </c>
    </row>
    <row r="6" spans="1:24" ht="14.25" thickBot="1">
      <c r="A6" s="884" t="s">
        <v>319</v>
      </c>
      <c r="B6" s="888"/>
      <c r="C6" s="888" t="s">
        <v>622</v>
      </c>
      <c r="D6" s="888"/>
      <c r="E6" s="888"/>
      <c r="F6" s="888"/>
      <c r="G6" s="888"/>
      <c r="H6" s="888"/>
      <c r="I6" s="883"/>
      <c r="K6" t="s">
        <v>321</v>
      </c>
      <c r="S6" s="233" t="s">
        <v>428</v>
      </c>
      <c r="T6" s="235">
        <v>2470</v>
      </c>
      <c r="U6" s="235">
        <v>3340</v>
      </c>
      <c r="V6" s="235">
        <v>5460</v>
      </c>
      <c r="W6" s="235">
        <v>72.5</v>
      </c>
      <c r="X6" s="235">
        <v>47</v>
      </c>
    </row>
    <row r="7" spans="1:24" ht="14.25" thickBot="1">
      <c r="S7" s="236" t="s">
        <v>429</v>
      </c>
      <c r="T7" s="237">
        <v>2670</v>
      </c>
      <c r="U7" s="237">
        <v>3620</v>
      </c>
      <c r="V7" s="237">
        <v>5920</v>
      </c>
      <c r="W7" s="237">
        <v>78.8</v>
      </c>
      <c r="X7" s="237">
        <v>51</v>
      </c>
    </row>
    <row r="8" spans="1:24">
      <c r="A8" s="891" t="s">
        <v>374</v>
      </c>
      <c r="B8" s="813">
        <f>お申込・受付票!B5</f>
        <v>0</v>
      </c>
      <c r="C8" s="876"/>
      <c r="D8" s="876"/>
      <c r="E8" s="876"/>
      <c r="F8" s="876"/>
      <c r="G8" s="876"/>
      <c r="H8" s="876"/>
      <c r="I8" s="889" t="s">
        <v>18</v>
      </c>
      <c r="K8" t="s">
        <v>378</v>
      </c>
      <c r="S8" s="233" t="s">
        <v>430</v>
      </c>
      <c r="T8" s="235">
        <v>2800</v>
      </c>
      <c r="U8" s="235">
        <v>3790</v>
      </c>
      <c r="V8" s="235">
        <v>6210</v>
      </c>
      <c r="W8" s="235">
        <v>82.1</v>
      </c>
      <c r="X8" s="238">
        <v>5.2083333333333336E-2</v>
      </c>
    </row>
    <row r="9" spans="1:24" ht="14.25" thickBot="1">
      <c r="A9" s="892"/>
      <c r="B9" s="893"/>
      <c r="C9" s="888"/>
      <c r="D9" s="888"/>
      <c r="E9" s="888"/>
      <c r="F9" s="768"/>
      <c r="G9" s="768"/>
      <c r="H9" s="768"/>
      <c r="I9" s="763"/>
      <c r="S9" s="236" t="s">
        <v>431</v>
      </c>
      <c r="T9" s="237">
        <v>3180</v>
      </c>
      <c r="U9" s="237">
        <v>4310</v>
      </c>
      <c r="V9" s="237">
        <v>7080</v>
      </c>
      <c r="W9" s="237">
        <v>92</v>
      </c>
      <c r="X9" s="239">
        <v>5.8333333333333327E-2</v>
      </c>
    </row>
    <row r="10" spans="1:24" ht="14.25">
      <c r="A10" s="894" t="s">
        <v>375</v>
      </c>
      <c r="B10" s="896">
        <f>お申込・受付票!M7</f>
        <v>10</v>
      </c>
      <c r="C10" s="878">
        <f>お申込・受付票!B1</f>
        <v>44905</v>
      </c>
      <c r="D10" s="879"/>
      <c r="E10" s="879"/>
      <c r="F10" s="875"/>
      <c r="G10" s="885"/>
      <c r="H10" s="875"/>
      <c r="I10" s="882"/>
      <c r="Q10" s="187"/>
      <c r="R10" s="187"/>
      <c r="S10" s="233" t="s">
        <v>432</v>
      </c>
      <c r="T10" s="235">
        <v>6380</v>
      </c>
      <c r="U10" s="235">
        <v>9350</v>
      </c>
      <c r="V10" s="235">
        <v>14150</v>
      </c>
      <c r="W10" s="235">
        <v>134.6</v>
      </c>
      <c r="X10" s="238">
        <v>6.9444444444444434E-2</v>
      </c>
    </row>
    <row r="11" spans="1:24" ht="14.25" thickBot="1">
      <c r="A11" s="895"/>
      <c r="B11" s="897"/>
      <c r="C11" s="880"/>
      <c r="D11" s="881"/>
      <c r="E11" s="881"/>
      <c r="F11" s="884"/>
      <c r="G11" s="886"/>
      <c r="H11" s="884"/>
      <c r="I11" s="883"/>
      <c r="S11" s="236" t="s">
        <v>433</v>
      </c>
      <c r="T11" s="237">
        <v>5610</v>
      </c>
      <c r="U11" s="237">
        <v>8230</v>
      </c>
      <c r="V11" s="237">
        <v>12350</v>
      </c>
      <c r="W11" s="237">
        <v>156.80000000000001</v>
      </c>
      <c r="X11" s="239">
        <v>7.6388888888888895E-2</v>
      </c>
    </row>
    <row r="12" spans="1:24" ht="14.25" thickBot="1">
      <c r="A12" s="128"/>
      <c r="B12" s="128"/>
      <c r="S12" s="233" t="s">
        <v>434</v>
      </c>
      <c r="T12" s="235">
        <v>4320</v>
      </c>
      <c r="U12" s="235">
        <v>5870</v>
      </c>
      <c r="V12" s="235">
        <v>9680</v>
      </c>
      <c r="W12" s="235">
        <v>128</v>
      </c>
      <c r="X12" s="238">
        <v>6.1111111111111116E-2</v>
      </c>
    </row>
    <row r="13" spans="1:24">
      <c r="A13" s="875" t="s">
        <v>322</v>
      </c>
      <c r="B13" s="876"/>
      <c r="C13" s="876">
        <f>お申込・受付票!B8</f>
        <v>0</v>
      </c>
      <c r="D13" s="876"/>
      <c r="E13" s="876"/>
      <c r="F13" s="876"/>
      <c r="G13" s="876"/>
      <c r="H13" s="889"/>
      <c r="K13" t="s">
        <v>323</v>
      </c>
      <c r="S13" s="236" t="s">
        <v>436</v>
      </c>
      <c r="T13" s="237">
        <v>7810</v>
      </c>
      <c r="U13" s="237">
        <v>11210</v>
      </c>
      <c r="V13" s="237">
        <v>17540</v>
      </c>
      <c r="W13" s="237">
        <v>176</v>
      </c>
      <c r="X13" s="239">
        <v>9.1666666666666674E-2</v>
      </c>
    </row>
    <row r="14" spans="1:24">
      <c r="A14" s="877" t="s">
        <v>316</v>
      </c>
      <c r="B14" s="626"/>
      <c r="C14" s="626">
        <f>お申込・受付票!C18</f>
        <v>0</v>
      </c>
      <c r="D14" s="626"/>
      <c r="E14" s="626"/>
      <c r="F14" s="626"/>
      <c r="G14" s="626"/>
      <c r="H14" s="890"/>
      <c r="K14" t="s">
        <v>324</v>
      </c>
      <c r="S14" s="240" t="s">
        <v>435</v>
      </c>
      <c r="T14" s="235">
        <v>3200</v>
      </c>
      <c r="U14" s="235">
        <v>5040</v>
      </c>
      <c r="V14" s="235">
        <v>6780</v>
      </c>
      <c r="W14" s="235">
        <v>72.599999999999994</v>
      </c>
      <c r="X14" s="238">
        <v>4.5833333333333337E-2</v>
      </c>
    </row>
    <row r="15" spans="1:24">
      <c r="A15" s="877" t="s">
        <v>317</v>
      </c>
      <c r="B15" s="626"/>
      <c r="C15" s="866"/>
      <c r="D15" s="812"/>
      <c r="E15" s="812"/>
      <c r="F15" s="812"/>
      <c r="G15" s="812"/>
      <c r="H15" s="867"/>
      <c r="S15" s="236" t="s">
        <v>437</v>
      </c>
      <c r="T15" s="237">
        <v>4480</v>
      </c>
      <c r="U15" s="237">
        <v>6840</v>
      </c>
      <c r="V15" s="237">
        <v>9770</v>
      </c>
      <c r="W15" s="237">
        <v>115.8</v>
      </c>
      <c r="X15" s="239">
        <v>7.3611111111111113E-2</v>
      </c>
    </row>
    <row r="16" spans="1:24">
      <c r="A16" s="877" t="s">
        <v>380</v>
      </c>
      <c r="B16" s="626"/>
      <c r="C16" s="626">
        <f>お申込・受付票!B14</f>
        <v>0</v>
      </c>
      <c r="D16" s="626"/>
      <c r="E16" s="626"/>
      <c r="F16" s="626"/>
      <c r="G16" s="626"/>
      <c r="H16" s="890"/>
      <c r="S16" s="233" t="s">
        <v>438</v>
      </c>
      <c r="T16" s="235">
        <v>510</v>
      </c>
      <c r="U16" s="235">
        <v>770</v>
      </c>
      <c r="V16" s="235">
        <v>1170</v>
      </c>
      <c r="W16" s="235">
        <v>13.8</v>
      </c>
      <c r="X16" s="238">
        <v>6.2499999999999995E-3</v>
      </c>
    </row>
    <row r="17" spans="1:24" ht="14.25" thickBot="1">
      <c r="A17" s="884" t="s">
        <v>318</v>
      </c>
      <c r="B17" s="888"/>
      <c r="C17" s="888">
        <f>お申込・受付票!B16</f>
        <v>0</v>
      </c>
      <c r="D17" s="888"/>
      <c r="E17" s="888"/>
      <c r="F17" s="888"/>
      <c r="G17" s="888"/>
      <c r="H17" s="883"/>
      <c r="S17" s="236" t="s">
        <v>439</v>
      </c>
      <c r="T17" s="237">
        <v>1340</v>
      </c>
      <c r="U17" s="237">
        <v>1780</v>
      </c>
      <c r="V17" s="237">
        <v>2870</v>
      </c>
      <c r="W17" s="237">
        <v>37</v>
      </c>
      <c r="X17" s="239">
        <v>1.5972222222222224E-2</v>
      </c>
    </row>
    <row r="18" spans="1:24" ht="14.25" customHeight="1">
      <c r="H18" s="64"/>
      <c r="S18" s="233" t="s">
        <v>440</v>
      </c>
      <c r="T18" s="235">
        <v>3160</v>
      </c>
      <c r="U18" s="235">
        <v>4280</v>
      </c>
      <c r="V18" s="235">
        <v>7030</v>
      </c>
      <c r="W18" s="235">
        <v>94</v>
      </c>
      <c r="X18" s="238">
        <v>4.3055555555555562E-2</v>
      </c>
    </row>
    <row r="19" spans="1:24" ht="14.25" thickBot="1">
      <c r="A19" s="627" t="s">
        <v>373</v>
      </c>
      <c r="B19" s="627"/>
      <c r="C19" s="627"/>
      <c r="D19" s="627"/>
      <c r="E19" s="627"/>
      <c r="F19" s="627"/>
      <c r="G19" s="627"/>
      <c r="H19" s="627"/>
      <c r="I19" s="627"/>
      <c r="S19" s="236" t="s">
        <v>441</v>
      </c>
      <c r="T19" s="237">
        <v>3790</v>
      </c>
      <c r="U19" s="237">
        <v>5160</v>
      </c>
      <c r="V19" s="237">
        <v>8490</v>
      </c>
      <c r="W19" s="237">
        <v>118.6</v>
      </c>
      <c r="X19" s="239">
        <v>6.1805555555555558E-2</v>
      </c>
    </row>
    <row r="20" spans="1:24">
      <c r="A20" s="227" t="s">
        <v>415</v>
      </c>
      <c r="B20" s="899">
        <v>42629</v>
      </c>
      <c r="C20" s="900"/>
      <c r="D20" s="228" t="s">
        <v>416</v>
      </c>
      <c r="E20" s="901">
        <v>42631</v>
      </c>
      <c r="F20" s="902"/>
      <c r="G20" s="229" t="s">
        <v>339</v>
      </c>
      <c r="H20" s="903"/>
      <c r="I20" s="904"/>
      <c r="K20" t="s">
        <v>443</v>
      </c>
      <c r="S20" s="233" t="s">
        <v>442</v>
      </c>
      <c r="T20" s="235">
        <v>4850</v>
      </c>
      <c r="U20" s="235">
        <v>6610</v>
      </c>
      <c r="V20" s="235">
        <v>10900</v>
      </c>
      <c r="W20" s="235">
        <v>162.9</v>
      </c>
      <c r="X20" s="238">
        <v>7.3611111111111113E-2</v>
      </c>
    </row>
    <row r="21" spans="1:24">
      <c r="A21" s="132" t="s">
        <v>195</v>
      </c>
      <c r="B21" s="868">
        <v>0.33333333333333331</v>
      </c>
      <c r="C21" s="869"/>
      <c r="D21" s="132" t="s">
        <v>195</v>
      </c>
      <c r="E21" s="868">
        <v>0.375</v>
      </c>
      <c r="F21" s="869"/>
      <c r="G21" s="166" t="s">
        <v>195</v>
      </c>
      <c r="H21" s="868">
        <v>0.35416666666666669</v>
      </c>
      <c r="I21" s="869"/>
      <c r="K21">
        <f>IF(料金計算表!M37=リスト集!F3,1,0)</f>
        <v>0</v>
      </c>
      <c r="O21" s="138">
        <v>8.3333333333333329E-2</v>
      </c>
      <c r="P21" s="1" t="s">
        <v>308</v>
      </c>
      <c r="Q21" s="1" t="s">
        <v>274</v>
      </c>
      <c r="R21" s="1" t="s">
        <v>273</v>
      </c>
    </row>
    <row r="22" spans="1:24">
      <c r="A22" s="132" t="s">
        <v>325</v>
      </c>
      <c r="B22" s="870">
        <v>0.75</v>
      </c>
      <c r="C22" s="871"/>
      <c r="D22" s="132" t="s">
        <v>325</v>
      </c>
      <c r="E22" s="868">
        <v>0.70833333333333337</v>
      </c>
      <c r="F22" s="869"/>
      <c r="G22" s="166" t="s">
        <v>325</v>
      </c>
      <c r="H22" s="868">
        <v>0.72916666666666663</v>
      </c>
      <c r="I22" s="869"/>
      <c r="K22" t="s">
        <v>346</v>
      </c>
      <c r="O22" s="1">
        <v>100</v>
      </c>
      <c r="P22" s="1" t="s">
        <v>329</v>
      </c>
      <c r="Q22" s="137">
        <f>HOUR(O21)*リスト集!L69+(リスト集!L70*料金計算表!O22)</f>
        <v>6340</v>
      </c>
      <c r="R22" s="137">
        <f>HOUR(O21)*リスト集!M69+(リスト集!M70*料金計算表!O22)</f>
        <v>9260</v>
      </c>
    </row>
    <row r="23" spans="1:24">
      <c r="A23" s="133" t="s">
        <v>326</v>
      </c>
      <c r="B23" s="870">
        <v>0</v>
      </c>
      <c r="C23" s="871"/>
      <c r="D23" s="133" t="s">
        <v>326</v>
      </c>
      <c r="E23" s="868">
        <v>4.1666666666666664E-2</v>
      </c>
      <c r="F23" s="869"/>
      <c r="G23" s="167" t="s">
        <v>326</v>
      </c>
      <c r="H23" s="868">
        <v>2.0833333333333332E-2</v>
      </c>
      <c r="I23" s="869"/>
      <c r="O23" s="1"/>
      <c r="P23" s="1" t="s">
        <v>349</v>
      </c>
      <c r="Q23" s="137">
        <f>Q22*リスト集!O61</f>
        <v>6340</v>
      </c>
      <c r="R23" s="137">
        <f>R22*リスト集!O61</f>
        <v>9260</v>
      </c>
    </row>
    <row r="24" spans="1:24">
      <c r="A24" s="133" t="s">
        <v>327</v>
      </c>
      <c r="B24" s="870">
        <v>0</v>
      </c>
      <c r="C24" s="871"/>
      <c r="D24" s="133" t="s">
        <v>327</v>
      </c>
      <c r="E24" s="868">
        <v>4.1666666666666664E-2</v>
      </c>
      <c r="F24" s="869"/>
      <c r="G24" s="167" t="s">
        <v>327</v>
      </c>
      <c r="H24" s="868">
        <v>2.0833333333333332E-2</v>
      </c>
      <c r="I24" s="869"/>
    </row>
    <row r="25" spans="1:24">
      <c r="A25" s="133" t="s">
        <v>328</v>
      </c>
      <c r="B25" s="868">
        <v>0</v>
      </c>
      <c r="C25" s="869"/>
      <c r="D25" s="133" t="s">
        <v>328</v>
      </c>
      <c r="E25" s="868">
        <v>0</v>
      </c>
      <c r="F25" s="869"/>
      <c r="G25" s="167" t="s">
        <v>328</v>
      </c>
      <c r="H25" s="868">
        <v>0</v>
      </c>
      <c r="I25" s="869"/>
      <c r="K25" s="128" t="str">
        <f>リスト集!B56</f>
        <v>★深夜は、1時間1000円加算！しかも1分超えで♪　　（法律は時間制の２０％迄となっております）</v>
      </c>
    </row>
    <row r="26" spans="1:24">
      <c r="A26" s="133" t="s">
        <v>334</v>
      </c>
      <c r="B26" s="866">
        <v>300</v>
      </c>
      <c r="C26" s="867"/>
      <c r="D26" s="133" t="s">
        <v>334</v>
      </c>
      <c r="E26" s="866">
        <v>300</v>
      </c>
      <c r="F26" s="867"/>
      <c r="G26" s="167" t="s">
        <v>334</v>
      </c>
      <c r="H26" s="866">
        <v>200</v>
      </c>
      <c r="I26" s="867"/>
      <c r="K26" s="128"/>
    </row>
    <row r="27" spans="1:24" ht="14.25" thickBot="1">
      <c r="A27" s="133" t="s">
        <v>326</v>
      </c>
      <c r="B27" s="866">
        <v>0</v>
      </c>
      <c r="C27" s="867"/>
      <c r="D27" s="133" t="s">
        <v>326</v>
      </c>
      <c r="E27" s="866">
        <v>0</v>
      </c>
      <c r="F27" s="867"/>
      <c r="G27" s="167" t="s">
        <v>326</v>
      </c>
      <c r="H27" s="866">
        <v>50</v>
      </c>
      <c r="I27" s="867"/>
      <c r="K27" s="128"/>
    </row>
    <row r="28" spans="1:24">
      <c r="A28" s="133" t="s">
        <v>335</v>
      </c>
      <c r="B28" s="866">
        <v>0</v>
      </c>
      <c r="C28" s="867"/>
      <c r="D28" s="133" t="s">
        <v>335</v>
      </c>
      <c r="E28" s="866"/>
      <c r="F28" s="867"/>
      <c r="G28" s="167" t="s">
        <v>335</v>
      </c>
      <c r="H28" s="866">
        <v>50</v>
      </c>
      <c r="I28" s="867"/>
      <c r="K28" s="188" t="s">
        <v>383</v>
      </c>
      <c r="L28" s="189"/>
      <c r="M28" s="189"/>
      <c r="N28" s="189"/>
      <c r="O28" s="189"/>
      <c r="P28" s="190"/>
      <c r="Q28" s="168"/>
      <c r="R28" s="168"/>
    </row>
    <row r="29" spans="1:24">
      <c r="A29" s="170"/>
      <c r="B29" s="171" t="s">
        <v>274</v>
      </c>
      <c r="C29" s="172" t="s">
        <v>273</v>
      </c>
      <c r="D29" s="179"/>
      <c r="E29" s="180" t="s">
        <v>274</v>
      </c>
      <c r="F29" s="181" t="s">
        <v>273</v>
      </c>
      <c r="G29" s="182"/>
      <c r="H29" s="169" t="s">
        <v>274</v>
      </c>
      <c r="I29" s="183" t="s">
        <v>273</v>
      </c>
      <c r="K29" s="25" t="s">
        <v>384</v>
      </c>
      <c r="M29">
        <f>B8</f>
        <v>0</v>
      </c>
      <c r="P29" s="26"/>
    </row>
    <row r="30" spans="1:24">
      <c r="A30" s="132" t="s">
        <v>333</v>
      </c>
      <c r="B30" s="137">
        <f>リスト集!D84</f>
        <v>107880</v>
      </c>
      <c r="C30" s="148">
        <f>リスト集!D88</f>
        <v>154920</v>
      </c>
      <c r="D30" s="132" t="s">
        <v>333</v>
      </c>
      <c r="E30" s="163">
        <f>リスト集!E84</f>
        <v>107880</v>
      </c>
      <c r="F30" s="164">
        <f>リスト集!E88</f>
        <v>154920</v>
      </c>
      <c r="G30" s="166" t="s">
        <v>333</v>
      </c>
      <c r="H30" s="163">
        <f>リスト集!F84</f>
        <v>107880</v>
      </c>
      <c r="I30" s="164">
        <f>リスト集!F88</f>
        <v>154920</v>
      </c>
      <c r="K30" s="25" t="s">
        <v>385</v>
      </c>
      <c r="M30" t="str">
        <f>C3</f>
        <v>ひばり旅行センター</v>
      </c>
      <c r="P30" s="26"/>
    </row>
    <row r="31" spans="1:24">
      <c r="A31" s="120" t="s">
        <v>332</v>
      </c>
      <c r="B31" s="139">
        <f>リスト集!D85</f>
        <v>90720</v>
      </c>
      <c r="C31" s="148">
        <f>リスト集!D89</f>
        <v>132720</v>
      </c>
      <c r="D31" s="120" t="s">
        <v>332</v>
      </c>
      <c r="E31" s="163">
        <f>リスト集!E85</f>
        <v>90720</v>
      </c>
      <c r="F31" s="164">
        <f>リスト集!E89</f>
        <v>132720</v>
      </c>
      <c r="G31" s="118" t="s">
        <v>332</v>
      </c>
      <c r="H31" s="163">
        <f>リスト集!F85</f>
        <v>90720</v>
      </c>
      <c r="I31" s="164">
        <f>リスト集!F89</f>
        <v>132720</v>
      </c>
      <c r="K31" s="25" t="s">
        <v>386</v>
      </c>
      <c r="M31" t="str">
        <f>C6</f>
        <v>山崎</v>
      </c>
      <c r="P31" s="26"/>
    </row>
    <row r="32" spans="1:24">
      <c r="A32" s="212" t="s">
        <v>331</v>
      </c>
      <c r="B32" s="139">
        <f>リスト集!D86</f>
        <v>79080</v>
      </c>
      <c r="C32" s="148">
        <f>リスト集!D90</f>
        <v>111360</v>
      </c>
      <c r="D32" s="212" t="s">
        <v>331</v>
      </c>
      <c r="E32" s="163">
        <f>リスト集!E86</f>
        <v>79080</v>
      </c>
      <c r="F32" s="164">
        <f>リスト集!E90</f>
        <v>111360</v>
      </c>
      <c r="G32" s="213" t="s">
        <v>331</v>
      </c>
      <c r="H32" s="163">
        <f>リスト集!F86</f>
        <v>79080</v>
      </c>
      <c r="I32" s="164">
        <f>リスト集!F90</f>
        <v>111360</v>
      </c>
      <c r="K32" s="25" t="s">
        <v>387</v>
      </c>
      <c r="M32" s="905" t="str">
        <f>C5</f>
        <v>0749-62-7111</v>
      </c>
      <c r="N32" s="905"/>
      <c r="P32" s="26"/>
    </row>
    <row r="33" spans="1:21" ht="14.25" thickBot="1">
      <c r="A33" s="898" t="s">
        <v>340</v>
      </c>
      <c r="B33" s="812"/>
      <c r="C33" s="867"/>
      <c r="D33" s="898" t="s">
        <v>340</v>
      </c>
      <c r="E33" s="812"/>
      <c r="F33" s="867"/>
      <c r="G33" s="898" t="s">
        <v>340</v>
      </c>
      <c r="H33" s="812"/>
      <c r="I33" s="867"/>
      <c r="K33" s="25" t="s">
        <v>388</v>
      </c>
      <c r="M33" s="905" t="str">
        <f>E5</f>
        <v>0749-62-3113</v>
      </c>
      <c r="N33" s="905"/>
      <c r="P33" s="314" t="e">
        <f>P34+O34+M34</f>
        <v>#VALUE!</v>
      </c>
    </row>
    <row r="34" spans="1:21" ht="14.25" thickBot="1">
      <c r="A34" s="218"/>
      <c r="B34" s="626"/>
      <c r="C34" s="866"/>
      <c r="D34" s="218"/>
      <c r="E34" s="626"/>
      <c r="F34" s="890"/>
      <c r="G34" s="118"/>
      <c r="H34" s="626"/>
      <c r="I34" s="890"/>
      <c r="K34" s="25" t="s">
        <v>556</v>
      </c>
      <c r="L34" s="312"/>
      <c r="M34" s="315" t="str">
        <f>IF(M37=リスト集!F18,リスト集!M74,IF(M37=リスト集!F19,リスト集!M75,IF(M37=リスト集!F20,リスト集!M76,"")))</f>
        <v/>
      </c>
      <c r="O34">
        <f>IF(O40="",0,IF(M37=リスト集!F18,リスト集!N74,IF(M37=リスト集!F19,リスト集!N75,IF(M37=リスト集!F20,リスト集!N76,0))))</f>
        <v>0</v>
      </c>
      <c r="P34" s="26">
        <f>IF(P40="",0,IF(M37=リスト集!F18,リスト集!O74,IF(M37=リスト集!F19,リスト集!O75,IF(M37=リスト集!F20,リスト集!O76,0))))</f>
        <v>0</v>
      </c>
      <c r="U34" s="219"/>
    </row>
    <row r="35" spans="1:21">
      <c r="A35" s="120"/>
      <c r="B35" s="626"/>
      <c r="C35" s="866"/>
      <c r="D35" s="120"/>
      <c r="E35" s="626"/>
      <c r="F35" s="890"/>
      <c r="G35" s="118"/>
      <c r="H35" s="626"/>
      <c r="I35" s="890"/>
      <c r="K35" s="25" t="s">
        <v>389</v>
      </c>
      <c r="L35" s="39"/>
      <c r="P35" s="26"/>
      <c r="U35" s="64"/>
    </row>
    <row r="36" spans="1:21">
      <c r="A36" s="120"/>
      <c r="B36" s="626"/>
      <c r="C36" s="866"/>
      <c r="D36" s="120"/>
      <c r="E36" s="626"/>
      <c r="F36" s="890"/>
      <c r="G36" s="118"/>
      <c r="H36" s="626"/>
      <c r="I36" s="890"/>
      <c r="K36" s="25" t="s">
        <v>390</v>
      </c>
      <c r="P36" s="26"/>
      <c r="U36" s="64"/>
    </row>
    <row r="37" spans="1:21" ht="14.25" thickBot="1">
      <c r="A37" s="165"/>
      <c r="B37" s="888"/>
      <c r="C37" s="886"/>
      <c r="D37" s="165"/>
      <c r="E37" s="888"/>
      <c r="F37" s="883"/>
      <c r="G37" s="134"/>
      <c r="H37" s="888"/>
      <c r="I37" s="883"/>
      <c r="K37" s="25" t="s">
        <v>396</v>
      </c>
      <c r="M37" t="s">
        <v>331</v>
      </c>
      <c r="P37" s="26"/>
    </row>
    <row r="38" spans="1:21">
      <c r="A38" s="119"/>
      <c r="B38" s="119"/>
      <c r="C38" s="119"/>
      <c r="D38" s="119"/>
      <c r="E38" s="119"/>
      <c r="F38" s="119"/>
      <c r="G38" s="119"/>
      <c r="H38" s="119"/>
      <c r="I38" s="119"/>
      <c r="K38" s="25"/>
      <c r="O38" t="s">
        <v>524</v>
      </c>
      <c r="P38" s="26" t="s">
        <v>525</v>
      </c>
    </row>
    <row r="39" spans="1:21" ht="14.25" thickBot="1">
      <c r="K39" s="25" t="s">
        <v>391</v>
      </c>
      <c r="M39" s="219">
        <v>42546</v>
      </c>
      <c r="O39" s="219" t="str">
        <f>IF(M40=1,M39+1,IF(M40=2,M39+1,""))</f>
        <v/>
      </c>
      <c r="P39" s="302" t="str">
        <f>IF(M40=2,M39+2,"")</f>
        <v/>
      </c>
    </row>
    <row r="40" spans="1:21">
      <c r="A40" s="230" t="s">
        <v>341</v>
      </c>
      <c r="B40" s="910">
        <v>42629</v>
      </c>
      <c r="C40" s="911"/>
      <c r="D40" s="231" t="s">
        <v>342</v>
      </c>
      <c r="E40" s="906">
        <v>42630</v>
      </c>
      <c r="F40" s="907"/>
      <c r="G40" s="232" t="s">
        <v>343</v>
      </c>
      <c r="H40" s="908">
        <v>42631</v>
      </c>
      <c r="I40" s="909"/>
      <c r="K40" s="25" t="s">
        <v>522</v>
      </c>
      <c r="M40">
        <v>0</v>
      </c>
      <c r="N40" s="277" t="s">
        <v>523</v>
      </c>
      <c r="O40" s="277" t="str">
        <f>IF(M40=1,1,IF(M40=2,1,""))</f>
        <v/>
      </c>
      <c r="P40" s="278" t="str">
        <f>IF(M40=2,1,"")</f>
        <v/>
      </c>
    </row>
    <row r="41" spans="1:21">
      <c r="A41" s="132" t="s">
        <v>195</v>
      </c>
      <c r="B41" s="868">
        <v>0.33333333333333331</v>
      </c>
      <c r="C41" s="869"/>
      <c r="D41" s="132" t="s">
        <v>195</v>
      </c>
      <c r="E41" s="868">
        <v>0.375</v>
      </c>
      <c r="F41" s="869"/>
      <c r="G41" s="166" t="s">
        <v>195</v>
      </c>
      <c r="H41" s="868"/>
      <c r="I41" s="869"/>
      <c r="K41" s="25" t="s">
        <v>392</v>
      </c>
      <c r="M41" s="64"/>
      <c r="O41" s="64"/>
      <c r="P41" s="303"/>
    </row>
    <row r="42" spans="1:21">
      <c r="A42" s="132" t="s">
        <v>325</v>
      </c>
      <c r="B42" s="870">
        <v>0.75</v>
      </c>
      <c r="C42" s="871"/>
      <c r="D42" s="132" t="s">
        <v>325</v>
      </c>
      <c r="E42" s="868">
        <v>0.79166666666666663</v>
      </c>
      <c r="F42" s="869"/>
      <c r="G42" s="166" t="s">
        <v>325</v>
      </c>
      <c r="H42" s="868"/>
      <c r="I42" s="869"/>
      <c r="K42" s="25" t="s">
        <v>393</v>
      </c>
      <c r="M42" s="64"/>
      <c r="O42" s="64"/>
      <c r="P42" s="303"/>
    </row>
    <row r="43" spans="1:21">
      <c r="A43" s="133" t="s">
        <v>326</v>
      </c>
      <c r="B43" s="870">
        <v>0</v>
      </c>
      <c r="C43" s="871"/>
      <c r="D43" s="133" t="s">
        <v>326</v>
      </c>
      <c r="E43" s="868">
        <v>0</v>
      </c>
      <c r="F43" s="869"/>
      <c r="G43" s="167" t="s">
        <v>326</v>
      </c>
      <c r="H43" s="868"/>
      <c r="I43" s="869"/>
      <c r="K43" s="25" t="s">
        <v>394</v>
      </c>
      <c r="M43" s="64"/>
      <c r="O43" s="64"/>
      <c r="P43" s="303"/>
    </row>
    <row r="44" spans="1:21">
      <c r="A44" s="133" t="s">
        <v>327</v>
      </c>
      <c r="B44" s="870">
        <v>0</v>
      </c>
      <c r="C44" s="871"/>
      <c r="D44" s="133" t="s">
        <v>327</v>
      </c>
      <c r="E44" s="868">
        <v>0</v>
      </c>
      <c r="F44" s="869"/>
      <c r="G44" s="167" t="s">
        <v>327</v>
      </c>
      <c r="H44" s="868"/>
      <c r="I44" s="869"/>
      <c r="K44" s="25" t="s">
        <v>29</v>
      </c>
      <c r="M44" s="64"/>
      <c r="O44" s="64"/>
      <c r="P44" s="303"/>
    </row>
    <row r="45" spans="1:21">
      <c r="A45" s="133" t="s">
        <v>328</v>
      </c>
      <c r="B45" s="868">
        <v>0</v>
      </c>
      <c r="C45" s="869"/>
      <c r="D45" s="133" t="s">
        <v>328</v>
      </c>
      <c r="E45" s="868">
        <v>0</v>
      </c>
      <c r="F45" s="869"/>
      <c r="G45" s="167" t="s">
        <v>328</v>
      </c>
      <c r="H45" s="868"/>
      <c r="I45" s="869"/>
      <c r="K45" s="25" t="s">
        <v>395</v>
      </c>
      <c r="M45" s="64"/>
      <c r="O45" s="64"/>
      <c r="P45" s="303"/>
    </row>
    <row r="46" spans="1:21">
      <c r="A46" s="133" t="s">
        <v>334</v>
      </c>
      <c r="B46" s="866">
        <v>250</v>
      </c>
      <c r="C46" s="867"/>
      <c r="D46" s="133" t="s">
        <v>334</v>
      </c>
      <c r="E46" s="866">
        <v>300</v>
      </c>
      <c r="F46" s="867"/>
      <c r="G46" s="167" t="s">
        <v>334</v>
      </c>
      <c r="H46" s="866"/>
      <c r="I46" s="867"/>
      <c r="K46" s="25" t="s">
        <v>528</v>
      </c>
      <c r="M46" s="64"/>
      <c r="O46" s="64"/>
      <c r="P46" s="303"/>
    </row>
    <row r="47" spans="1:21">
      <c r="A47" s="133" t="s">
        <v>326</v>
      </c>
      <c r="B47" s="866">
        <v>25</v>
      </c>
      <c r="C47" s="867"/>
      <c r="D47" s="133" t="s">
        <v>326</v>
      </c>
      <c r="E47" s="866">
        <v>0</v>
      </c>
      <c r="F47" s="867"/>
      <c r="G47" s="167" t="s">
        <v>326</v>
      </c>
      <c r="H47" s="866">
        <v>0</v>
      </c>
      <c r="I47" s="867"/>
      <c r="K47" s="309" t="s">
        <v>531</v>
      </c>
      <c r="L47" s="310"/>
      <c r="M47" s="310"/>
      <c r="N47" s="310"/>
      <c r="O47" s="313"/>
      <c r="P47" s="311"/>
    </row>
    <row r="48" spans="1:21" ht="14.25" thickBot="1">
      <c r="A48" s="133" t="s">
        <v>335</v>
      </c>
      <c r="B48" s="866">
        <v>25</v>
      </c>
      <c r="C48" s="867"/>
      <c r="D48" s="133" t="s">
        <v>335</v>
      </c>
      <c r="E48" s="866">
        <v>0</v>
      </c>
      <c r="F48" s="867"/>
      <c r="G48" s="167" t="s">
        <v>335</v>
      </c>
      <c r="H48" s="866"/>
      <c r="I48" s="867"/>
      <c r="K48" s="304" t="s">
        <v>529</v>
      </c>
      <c r="L48" s="27"/>
      <c r="M48" s="27"/>
      <c r="N48" s="27"/>
      <c r="O48" s="27"/>
      <c r="P48" s="28"/>
    </row>
    <row r="49" spans="1:9">
      <c r="A49" s="176"/>
      <c r="B49" s="177" t="s">
        <v>274</v>
      </c>
      <c r="C49" s="178" t="s">
        <v>273</v>
      </c>
      <c r="D49" s="173"/>
      <c r="E49" s="174" t="s">
        <v>274</v>
      </c>
      <c r="F49" s="175" t="s">
        <v>273</v>
      </c>
      <c r="G49" s="184"/>
      <c r="H49" s="185" t="s">
        <v>274</v>
      </c>
      <c r="I49" s="186" t="s">
        <v>273</v>
      </c>
    </row>
    <row r="50" spans="1:9">
      <c r="A50" s="132" t="s">
        <v>333</v>
      </c>
      <c r="B50" s="163">
        <f>リスト集!G84</f>
        <v>107880</v>
      </c>
      <c r="C50" s="164">
        <f>リスト集!G88</f>
        <v>154920</v>
      </c>
      <c r="D50" s="132" t="s">
        <v>333</v>
      </c>
      <c r="E50" s="163">
        <f>リスト集!H84</f>
        <v>107880</v>
      </c>
      <c r="F50" s="164">
        <f>リスト集!H88</f>
        <v>154920</v>
      </c>
      <c r="G50" s="166" t="s">
        <v>333</v>
      </c>
      <c r="H50" s="163">
        <f>リスト集!I84</f>
        <v>29950</v>
      </c>
      <c r="I50" s="164">
        <f>リスト集!I88</f>
        <v>43300</v>
      </c>
    </row>
    <row r="51" spans="1:9">
      <c r="A51" s="120" t="s">
        <v>332</v>
      </c>
      <c r="B51" s="163">
        <f>リスト集!G85</f>
        <v>90720</v>
      </c>
      <c r="C51" s="164">
        <f>リスト集!G89</f>
        <v>132720</v>
      </c>
      <c r="D51" s="120" t="s">
        <v>332</v>
      </c>
      <c r="E51" s="163">
        <f>リスト集!H85</f>
        <v>90720</v>
      </c>
      <c r="F51" s="164">
        <f>リスト集!H89</f>
        <v>132720</v>
      </c>
      <c r="G51" s="118" t="s">
        <v>332</v>
      </c>
      <c r="H51" s="163">
        <f>リスト集!I85</f>
        <v>25300</v>
      </c>
      <c r="I51" s="164">
        <f>リスト集!I89</f>
        <v>36550</v>
      </c>
    </row>
    <row r="52" spans="1:9">
      <c r="A52" s="212" t="s">
        <v>331</v>
      </c>
      <c r="B52" s="163">
        <f>リスト集!G86</f>
        <v>79080</v>
      </c>
      <c r="C52" s="164">
        <f>リスト集!G90</f>
        <v>111360</v>
      </c>
      <c r="D52" s="212" t="s">
        <v>331</v>
      </c>
      <c r="E52" s="163">
        <f>リスト集!H86</f>
        <v>79080</v>
      </c>
      <c r="F52" s="164">
        <f>リスト集!H90</f>
        <v>111360</v>
      </c>
      <c r="G52" s="213" t="s">
        <v>331</v>
      </c>
      <c r="H52" s="163">
        <f>リスト集!I86</f>
        <v>21700</v>
      </c>
      <c r="I52" s="164">
        <f>リスト集!I90</f>
        <v>31400</v>
      </c>
    </row>
    <row r="53" spans="1:9">
      <c r="A53" s="898" t="s">
        <v>340</v>
      </c>
      <c r="B53" s="812"/>
      <c r="C53" s="867"/>
      <c r="D53" s="898" t="s">
        <v>340</v>
      </c>
      <c r="E53" s="812"/>
      <c r="F53" s="867"/>
      <c r="G53" s="898" t="s">
        <v>340</v>
      </c>
      <c r="H53" s="812"/>
      <c r="I53" s="867"/>
    </row>
    <row r="54" spans="1:9">
      <c r="A54" s="120"/>
      <c r="B54" s="626"/>
      <c r="C54" s="890"/>
      <c r="D54" s="120"/>
      <c r="E54" s="626"/>
      <c r="F54" s="890"/>
      <c r="G54" s="118"/>
      <c r="H54" s="626"/>
      <c r="I54" s="890"/>
    </row>
    <row r="55" spans="1:9">
      <c r="A55" s="120"/>
      <c r="B55" s="626"/>
      <c r="C55" s="890"/>
      <c r="D55" s="120"/>
      <c r="E55" s="626"/>
      <c r="F55" s="890"/>
      <c r="G55" s="118"/>
      <c r="H55" s="626"/>
      <c r="I55" s="890"/>
    </row>
    <row r="56" spans="1:9">
      <c r="A56" s="120"/>
      <c r="B56" s="626"/>
      <c r="C56" s="890"/>
      <c r="D56" s="120"/>
      <c r="E56" s="626"/>
      <c r="F56" s="890"/>
      <c r="G56" s="118"/>
      <c r="H56" s="626"/>
      <c r="I56" s="890"/>
    </row>
    <row r="57" spans="1:9" ht="14.25" thickBot="1">
      <c r="A57" s="165"/>
      <c r="B57" s="888"/>
      <c r="C57" s="883"/>
      <c r="D57" s="165"/>
      <c r="E57" s="888"/>
      <c r="F57" s="883"/>
      <c r="G57" s="134"/>
      <c r="H57" s="888"/>
      <c r="I57" s="883"/>
    </row>
    <row r="58" spans="1:9">
      <c r="A58" s="119"/>
      <c r="B58" s="119"/>
      <c r="C58" s="119"/>
      <c r="D58" s="119"/>
      <c r="E58" s="119"/>
      <c r="F58" s="119"/>
      <c r="G58" s="119"/>
      <c r="H58" s="119"/>
      <c r="I58" s="119"/>
    </row>
    <row r="59" spans="1:9">
      <c r="A59" s="119"/>
      <c r="B59" s="119"/>
      <c r="C59" s="119"/>
      <c r="D59" s="119"/>
      <c r="E59" s="119"/>
      <c r="F59" s="119"/>
      <c r="G59" s="119"/>
      <c r="H59" s="119"/>
      <c r="I59" s="119"/>
    </row>
    <row r="60" spans="1:9">
      <c r="A60" s="119"/>
      <c r="B60" s="119"/>
      <c r="C60" s="119"/>
      <c r="D60" s="119"/>
      <c r="E60" s="119"/>
      <c r="F60" s="119"/>
      <c r="G60" s="119"/>
      <c r="H60" s="119"/>
      <c r="I60" s="119"/>
    </row>
    <row r="63" spans="1:9">
      <c r="B63" s="64"/>
    </row>
    <row r="64" spans="1:9">
      <c r="B64" s="143"/>
    </row>
    <row r="65" spans="1:7">
      <c r="A65" s="128"/>
      <c r="B65" s="143"/>
      <c r="D65" s="128"/>
      <c r="G65" s="128"/>
    </row>
    <row r="66" spans="1:7">
      <c r="A66" s="128"/>
      <c r="B66" s="143"/>
      <c r="D66" s="128"/>
      <c r="G66" s="128"/>
    </row>
    <row r="67" spans="1:7">
      <c r="A67" s="128"/>
      <c r="B67" s="64"/>
      <c r="D67" s="128"/>
      <c r="G67" s="128"/>
    </row>
    <row r="68" spans="1:7">
      <c r="A68" s="128"/>
      <c r="D68" s="128"/>
      <c r="G68" s="128"/>
    </row>
    <row r="69" spans="1:7">
      <c r="A69" s="128"/>
      <c r="D69" s="128"/>
      <c r="G69" s="128"/>
    </row>
    <row r="70" spans="1:7">
      <c r="A70" s="128"/>
      <c r="D70" s="128"/>
      <c r="G70" s="128"/>
    </row>
    <row r="74" spans="1:7">
      <c r="A74" s="128"/>
      <c r="D74" s="128"/>
      <c r="G74" s="128"/>
    </row>
    <row r="76" spans="1:7">
      <c r="A76" s="119"/>
      <c r="D76" s="119"/>
      <c r="G76" s="119"/>
    </row>
    <row r="77" spans="1:7">
      <c r="A77" s="119"/>
      <c r="D77" s="119"/>
      <c r="G77" s="119"/>
    </row>
    <row r="78" spans="1:7">
      <c r="A78" s="119"/>
      <c r="D78" s="119"/>
      <c r="G78" s="119"/>
    </row>
    <row r="79" spans="1:7">
      <c r="A79" s="119"/>
      <c r="D79" s="119"/>
      <c r="G79" s="119"/>
    </row>
    <row r="82" spans="1:7">
      <c r="B82" s="64"/>
    </row>
    <row r="83" spans="1:7">
      <c r="B83" s="143"/>
    </row>
    <row r="84" spans="1:7">
      <c r="A84" s="128"/>
      <c r="B84" s="143"/>
      <c r="D84" s="128"/>
      <c r="G84" s="128"/>
    </row>
    <row r="85" spans="1:7">
      <c r="A85" s="128"/>
      <c r="B85" s="143"/>
      <c r="D85" s="128"/>
      <c r="G85" s="128"/>
    </row>
    <row r="86" spans="1:7">
      <c r="A86" s="128"/>
      <c r="B86" s="64"/>
      <c r="D86" s="128"/>
      <c r="G86" s="128"/>
    </row>
    <row r="87" spans="1:7">
      <c r="A87" s="128"/>
      <c r="D87" s="128"/>
      <c r="G87" s="128"/>
    </row>
    <row r="88" spans="1:7">
      <c r="A88" s="128"/>
      <c r="D88" s="128"/>
      <c r="G88" s="128"/>
    </row>
    <row r="89" spans="1:7">
      <c r="A89" s="128"/>
      <c r="D89" s="128"/>
      <c r="G89" s="128"/>
    </row>
    <row r="93" spans="1:7">
      <c r="A93" s="128"/>
      <c r="D93" s="128"/>
      <c r="G93" s="128"/>
    </row>
    <row r="95" spans="1:7">
      <c r="A95" s="119"/>
      <c r="D95" s="119"/>
      <c r="G95" s="119"/>
    </row>
    <row r="96" spans="1:7">
      <c r="A96" s="119"/>
      <c r="D96" s="119"/>
      <c r="G96" s="119"/>
    </row>
    <row r="97" spans="1:7">
      <c r="A97" s="119"/>
      <c r="D97" s="119"/>
      <c r="G97" s="119"/>
    </row>
    <row r="98" spans="1:7">
      <c r="A98" s="119"/>
      <c r="D98" s="119"/>
      <c r="G98" s="119"/>
    </row>
  </sheetData>
  <mergeCells count="123">
    <mergeCell ref="B54:C54"/>
    <mergeCell ref="E54:F54"/>
    <mergeCell ref="H54:I54"/>
    <mergeCell ref="A53:C53"/>
    <mergeCell ref="B57:C57"/>
    <mergeCell ref="E57:F57"/>
    <mergeCell ref="H57:I57"/>
    <mergeCell ref="B55:C55"/>
    <mergeCell ref="E55:F55"/>
    <mergeCell ref="H55:I55"/>
    <mergeCell ref="B56:C56"/>
    <mergeCell ref="E56:F56"/>
    <mergeCell ref="H56:I56"/>
    <mergeCell ref="D53:F53"/>
    <mergeCell ref="G53:I53"/>
    <mergeCell ref="M32:N32"/>
    <mergeCell ref="M33:N33"/>
    <mergeCell ref="G33:I33"/>
    <mergeCell ref="E40:F40"/>
    <mergeCell ref="H40:I40"/>
    <mergeCell ref="B34:C34"/>
    <mergeCell ref="B36:C36"/>
    <mergeCell ref="B37:C37"/>
    <mergeCell ref="E36:F36"/>
    <mergeCell ref="H36:I36"/>
    <mergeCell ref="E37:F37"/>
    <mergeCell ref="H37:I37"/>
    <mergeCell ref="B40:C40"/>
    <mergeCell ref="A17:B17"/>
    <mergeCell ref="A19:I19"/>
    <mergeCell ref="A33:C33"/>
    <mergeCell ref="D33:F33"/>
    <mergeCell ref="B35:C35"/>
    <mergeCell ref="E34:F34"/>
    <mergeCell ref="H34:I34"/>
    <mergeCell ref="E35:F35"/>
    <mergeCell ref="H35:I35"/>
    <mergeCell ref="C17:H17"/>
    <mergeCell ref="B20:C20"/>
    <mergeCell ref="E20:F20"/>
    <mergeCell ref="H20:I20"/>
    <mergeCell ref="B21:C21"/>
    <mergeCell ref="B22:C22"/>
    <mergeCell ref="B26:C26"/>
    <mergeCell ref="B27:C27"/>
    <mergeCell ref="H26:I26"/>
    <mergeCell ref="H27:I27"/>
    <mergeCell ref="H28:I28"/>
    <mergeCell ref="H21:I21"/>
    <mergeCell ref="H22:I22"/>
    <mergeCell ref="H23:I23"/>
    <mergeCell ref="H24:I24"/>
    <mergeCell ref="A5:B5"/>
    <mergeCell ref="A6:B6"/>
    <mergeCell ref="A8:A9"/>
    <mergeCell ref="B8:H9"/>
    <mergeCell ref="I8:I9"/>
    <mergeCell ref="A10:A11"/>
    <mergeCell ref="B10:B11"/>
    <mergeCell ref="C16:E16"/>
    <mergeCell ref="F16:H16"/>
    <mergeCell ref="A16:B16"/>
    <mergeCell ref="H1:I1"/>
    <mergeCell ref="D1:E1"/>
    <mergeCell ref="A13:B13"/>
    <mergeCell ref="A14:B14"/>
    <mergeCell ref="A15:B15"/>
    <mergeCell ref="A1:B1"/>
    <mergeCell ref="C10:E11"/>
    <mergeCell ref="I10:I11"/>
    <mergeCell ref="H10:H11"/>
    <mergeCell ref="G10:G11"/>
    <mergeCell ref="F10:F11"/>
    <mergeCell ref="G5:I5"/>
    <mergeCell ref="G6:I6"/>
    <mergeCell ref="C13:H13"/>
    <mergeCell ref="C15:H15"/>
    <mergeCell ref="C14:H14"/>
    <mergeCell ref="D4:I4"/>
    <mergeCell ref="C3:I3"/>
    <mergeCell ref="C6:D6"/>
    <mergeCell ref="E6:F6"/>
    <mergeCell ref="C5:D5"/>
    <mergeCell ref="E5:F5"/>
    <mergeCell ref="A3:B3"/>
    <mergeCell ref="A4:B4"/>
    <mergeCell ref="H25:I25"/>
    <mergeCell ref="B28:C28"/>
    <mergeCell ref="E21:F21"/>
    <mergeCell ref="E22:F22"/>
    <mergeCell ref="E23:F23"/>
    <mergeCell ref="E24:F24"/>
    <mergeCell ref="E25:F25"/>
    <mergeCell ref="E26:F26"/>
    <mergeCell ref="E27:F27"/>
    <mergeCell ref="E28:F28"/>
    <mergeCell ref="B23:C23"/>
    <mergeCell ref="B24:C24"/>
    <mergeCell ref="B25:C25"/>
    <mergeCell ref="H48:I48"/>
    <mergeCell ref="H43:I43"/>
    <mergeCell ref="H44:I44"/>
    <mergeCell ref="H45:I45"/>
    <mergeCell ref="H46:I46"/>
    <mergeCell ref="H47:I47"/>
    <mergeCell ref="B48:C48"/>
    <mergeCell ref="E41:F41"/>
    <mergeCell ref="E42:F42"/>
    <mergeCell ref="E43:F43"/>
    <mergeCell ref="E44:F44"/>
    <mergeCell ref="E45:F45"/>
    <mergeCell ref="E46:F46"/>
    <mergeCell ref="E47:F47"/>
    <mergeCell ref="E48:F48"/>
    <mergeCell ref="B43:C43"/>
    <mergeCell ref="B44:C44"/>
    <mergeCell ref="B45:C45"/>
    <mergeCell ref="B46:C46"/>
    <mergeCell ref="B47:C47"/>
    <mergeCell ref="B41:C41"/>
    <mergeCell ref="B42:C42"/>
    <mergeCell ref="H41:I41"/>
    <mergeCell ref="H42:I42"/>
  </mergeCells>
  <phoneticPr fontId="1"/>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リスト集!$F$3:$F$25</xm:f>
          </x14:formula1>
          <xm:sqref>M37</xm:sqref>
        </x14:dataValidation>
        <x14:dataValidation type="list" allowBlank="1" showInputMessage="1" showErrorMessage="1" xr:uid="{00000000-0002-0000-0300-000001000000}">
          <x14:formula1>
            <xm:f>リスト集!$P$26:$P$30</xm:f>
          </x14:formula1>
          <xm:sqref>H1:I1</xm:sqref>
        </x14:dataValidation>
        <x14:dataValidation type="list" allowBlank="1" showInputMessage="1" showErrorMessage="1" xr:uid="{00000000-0002-0000-0300-000002000000}">
          <x14:formula1>
            <xm:f>リスト集!$T$4:$T$100</xm:f>
          </x14:formula1>
          <xm:sqref>C3:I3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L76"/>
  <sheetViews>
    <sheetView showZeros="0" topLeftCell="A28" workbookViewId="0">
      <selection activeCell="Z47" sqref="Z47"/>
    </sheetView>
  </sheetViews>
  <sheetFormatPr defaultRowHeight="13.5"/>
  <cols>
    <col min="1" max="1" width="3.625" style="29" customWidth="1"/>
    <col min="2" max="2" width="4" style="29" customWidth="1"/>
    <col min="3" max="5" width="2.625" style="29" customWidth="1"/>
    <col min="6" max="6" width="3.5" style="29" customWidth="1"/>
    <col min="7" max="8" width="5.625" style="29" customWidth="1"/>
    <col min="9" max="10" width="4.875" style="29" customWidth="1"/>
    <col min="11" max="11" width="5.625" style="29" customWidth="1"/>
    <col min="12" max="12" width="6.625" style="29" customWidth="1"/>
    <col min="13" max="13" width="4.375" style="29" customWidth="1"/>
    <col min="14" max="16" width="4.125" style="29" customWidth="1"/>
    <col min="17" max="17" width="5.625" style="29" customWidth="1"/>
    <col min="18" max="18" width="3" style="29" customWidth="1"/>
    <col min="19" max="19" width="1.625" style="29" customWidth="1"/>
    <col min="20" max="20" width="4" style="29" customWidth="1"/>
    <col min="21" max="21" width="4.75" style="29" customWidth="1"/>
    <col min="22" max="22" width="5" style="29" customWidth="1"/>
    <col min="23" max="23" width="4.125" style="29" customWidth="1"/>
    <col min="24" max="24" width="1.5" style="29" customWidth="1"/>
    <col min="25" max="25" width="9" style="29"/>
    <col min="26" max="26" width="10.375" style="29" bestFit="1" customWidth="1"/>
    <col min="27" max="28" width="9" style="29"/>
    <col min="29" max="29" width="10.875" style="29" bestFit="1" customWidth="1"/>
    <col min="30" max="34" width="9" style="29"/>
    <col min="35" max="35" width="9" style="29" customWidth="1"/>
    <col min="36" max="245" width="9" style="29"/>
    <col min="246" max="246" width="3.625" style="29" customWidth="1"/>
    <col min="247" max="247" width="4" style="29" customWidth="1"/>
    <col min="248" max="250" width="2.625" style="29" customWidth="1"/>
    <col min="251" max="251" width="3.5" style="29" customWidth="1"/>
    <col min="252" max="253" width="5.625" style="29" customWidth="1"/>
    <col min="254" max="255" width="4.875" style="29" customWidth="1"/>
    <col min="256" max="256" width="5.625" style="29" customWidth="1"/>
    <col min="257" max="257" width="6.625" style="29" customWidth="1"/>
    <col min="258" max="258" width="4.375" style="29" customWidth="1"/>
    <col min="259" max="259" width="4.125" style="29" customWidth="1"/>
    <col min="260" max="260" width="3.625" style="29" customWidth="1"/>
    <col min="261" max="261" width="4.125" style="29" customWidth="1"/>
    <col min="262" max="262" width="5.625" style="29" customWidth="1"/>
    <col min="263" max="265" width="3" style="29" customWidth="1"/>
    <col min="266" max="267" width="2.625" style="29" customWidth="1"/>
    <col min="268" max="268" width="8.75" style="29" customWidth="1"/>
    <col min="269" max="501" width="9" style="29"/>
    <col min="502" max="502" width="3.625" style="29" customWidth="1"/>
    <col min="503" max="503" width="4" style="29" customWidth="1"/>
    <col min="504" max="506" width="2.625" style="29" customWidth="1"/>
    <col min="507" max="507" width="3.5" style="29" customWidth="1"/>
    <col min="508" max="509" width="5.625" style="29" customWidth="1"/>
    <col min="510" max="511" width="4.875" style="29" customWidth="1"/>
    <col min="512" max="512" width="5.625" style="29" customWidth="1"/>
    <col min="513" max="513" width="6.625" style="29" customWidth="1"/>
    <col min="514" max="514" width="4.375" style="29" customWidth="1"/>
    <col min="515" max="515" width="4.125" style="29" customWidth="1"/>
    <col min="516" max="516" width="3.625" style="29" customWidth="1"/>
    <col min="517" max="517" width="4.125" style="29" customWidth="1"/>
    <col min="518" max="518" width="5.625" style="29" customWidth="1"/>
    <col min="519" max="521" width="3" style="29" customWidth="1"/>
    <col min="522" max="523" width="2.625" style="29" customWidth="1"/>
    <col min="524" max="524" width="8.75" style="29" customWidth="1"/>
    <col min="525" max="757" width="9" style="29"/>
    <col min="758" max="758" width="3.625" style="29" customWidth="1"/>
    <col min="759" max="759" width="4" style="29" customWidth="1"/>
    <col min="760" max="762" width="2.625" style="29" customWidth="1"/>
    <col min="763" max="763" width="3.5" style="29" customWidth="1"/>
    <col min="764" max="765" width="5.625" style="29" customWidth="1"/>
    <col min="766" max="767" width="4.875" style="29" customWidth="1"/>
    <col min="768" max="768" width="5.625" style="29" customWidth="1"/>
    <col min="769" max="769" width="6.625" style="29" customWidth="1"/>
    <col min="770" max="770" width="4.375" style="29" customWidth="1"/>
    <col min="771" max="771" width="4.125" style="29" customWidth="1"/>
    <col min="772" max="772" width="3.625" style="29" customWidth="1"/>
    <col min="773" max="773" width="4.125" style="29" customWidth="1"/>
    <col min="774" max="774" width="5.625" style="29" customWidth="1"/>
    <col min="775" max="777" width="3" style="29" customWidth="1"/>
    <col min="778" max="779" width="2.625" style="29" customWidth="1"/>
    <col min="780" max="780" width="8.75" style="29" customWidth="1"/>
    <col min="781" max="1013" width="9" style="29"/>
    <col min="1014" max="1014" width="3.625" style="29" customWidth="1"/>
    <col min="1015" max="1015" width="4" style="29" customWidth="1"/>
    <col min="1016" max="1018" width="2.625" style="29" customWidth="1"/>
    <col min="1019" max="1019" width="3.5" style="29" customWidth="1"/>
    <col min="1020" max="1021" width="5.625" style="29" customWidth="1"/>
    <col min="1022" max="1023" width="4.875" style="29" customWidth="1"/>
    <col min="1024" max="1024" width="5.625" style="29" customWidth="1"/>
    <col min="1025" max="1025" width="6.625" style="29" customWidth="1"/>
    <col min="1026" max="1026" width="4.375" style="29" customWidth="1"/>
    <col min="1027" max="1027" width="4.125" style="29" customWidth="1"/>
    <col min="1028" max="1028" width="3.625" style="29" customWidth="1"/>
    <col min="1029" max="1029" width="4.125" style="29" customWidth="1"/>
    <col min="1030" max="1030" width="5.625" style="29" customWidth="1"/>
    <col min="1031" max="1033" width="3" style="29" customWidth="1"/>
    <col min="1034" max="1035" width="2.625" style="29" customWidth="1"/>
    <col min="1036" max="1036" width="8.75" style="29" customWidth="1"/>
    <col min="1037" max="1269" width="9" style="29"/>
    <col min="1270" max="1270" width="3.625" style="29" customWidth="1"/>
    <col min="1271" max="1271" width="4" style="29" customWidth="1"/>
    <col min="1272" max="1274" width="2.625" style="29" customWidth="1"/>
    <col min="1275" max="1275" width="3.5" style="29" customWidth="1"/>
    <col min="1276" max="1277" width="5.625" style="29" customWidth="1"/>
    <col min="1278" max="1279" width="4.875" style="29" customWidth="1"/>
    <col min="1280" max="1280" width="5.625" style="29" customWidth="1"/>
    <col min="1281" max="1281" width="6.625" style="29" customWidth="1"/>
    <col min="1282" max="1282" width="4.375" style="29" customWidth="1"/>
    <col min="1283" max="1283" width="4.125" style="29" customWidth="1"/>
    <col min="1284" max="1284" width="3.625" style="29" customWidth="1"/>
    <col min="1285" max="1285" width="4.125" style="29" customWidth="1"/>
    <col min="1286" max="1286" width="5.625" style="29" customWidth="1"/>
    <col min="1287" max="1289" width="3" style="29" customWidth="1"/>
    <col min="1290" max="1291" width="2.625" style="29" customWidth="1"/>
    <col min="1292" max="1292" width="8.75" style="29" customWidth="1"/>
    <col min="1293" max="1525" width="9" style="29"/>
    <col min="1526" max="1526" width="3.625" style="29" customWidth="1"/>
    <col min="1527" max="1527" width="4" style="29" customWidth="1"/>
    <col min="1528" max="1530" width="2.625" style="29" customWidth="1"/>
    <col min="1531" max="1531" width="3.5" style="29" customWidth="1"/>
    <col min="1532" max="1533" width="5.625" style="29" customWidth="1"/>
    <col min="1534" max="1535" width="4.875" style="29" customWidth="1"/>
    <col min="1536" max="1536" width="5.625" style="29" customWidth="1"/>
    <col min="1537" max="1537" width="6.625" style="29" customWidth="1"/>
    <col min="1538" max="1538" width="4.375" style="29" customWidth="1"/>
    <col min="1539" max="1539" width="4.125" style="29" customWidth="1"/>
    <col min="1540" max="1540" width="3.625" style="29" customWidth="1"/>
    <col min="1541" max="1541" width="4.125" style="29" customWidth="1"/>
    <col min="1542" max="1542" width="5.625" style="29" customWidth="1"/>
    <col min="1543" max="1545" width="3" style="29" customWidth="1"/>
    <col min="1546" max="1547" width="2.625" style="29" customWidth="1"/>
    <col min="1548" max="1548" width="8.75" style="29" customWidth="1"/>
    <col min="1549" max="1781" width="9" style="29"/>
    <col min="1782" max="1782" width="3.625" style="29" customWidth="1"/>
    <col min="1783" max="1783" width="4" style="29" customWidth="1"/>
    <col min="1784" max="1786" width="2.625" style="29" customWidth="1"/>
    <col min="1787" max="1787" width="3.5" style="29" customWidth="1"/>
    <col min="1788" max="1789" width="5.625" style="29" customWidth="1"/>
    <col min="1790" max="1791" width="4.875" style="29" customWidth="1"/>
    <col min="1792" max="1792" width="5.625" style="29" customWidth="1"/>
    <col min="1793" max="1793" width="6.625" style="29" customWidth="1"/>
    <col min="1794" max="1794" width="4.375" style="29" customWidth="1"/>
    <col min="1795" max="1795" width="4.125" style="29" customWidth="1"/>
    <col min="1796" max="1796" width="3.625" style="29" customWidth="1"/>
    <col min="1797" max="1797" width="4.125" style="29" customWidth="1"/>
    <col min="1798" max="1798" width="5.625" style="29" customWidth="1"/>
    <col min="1799" max="1801" width="3" style="29" customWidth="1"/>
    <col min="1802" max="1803" width="2.625" style="29" customWidth="1"/>
    <col min="1804" max="1804" width="8.75" style="29" customWidth="1"/>
    <col min="1805" max="2037" width="9" style="29"/>
    <col min="2038" max="2038" width="3.625" style="29" customWidth="1"/>
    <col min="2039" max="2039" width="4" style="29" customWidth="1"/>
    <col min="2040" max="2042" width="2.625" style="29" customWidth="1"/>
    <col min="2043" max="2043" width="3.5" style="29" customWidth="1"/>
    <col min="2044" max="2045" width="5.625" style="29" customWidth="1"/>
    <col min="2046" max="2047" width="4.875" style="29" customWidth="1"/>
    <col min="2048" max="2048" width="5.625" style="29" customWidth="1"/>
    <col min="2049" max="2049" width="6.625" style="29" customWidth="1"/>
    <col min="2050" max="2050" width="4.375" style="29" customWidth="1"/>
    <col min="2051" max="2051" width="4.125" style="29" customWidth="1"/>
    <col min="2052" max="2052" width="3.625" style="29" customWidth="1"/>
    <col min="2053" max="2053" width="4.125" style="29" customWidth="1"/>
    <col min="2054" max="2054" width="5.625" style="29" customWidth="1"/>
    <col min="2055" max="2057" width="3" style="29" customWidth="1"/>
    <col min="2058" max="2059" width="2.625" style="29" customWidth="1"/>
    <col min="2060" max="2060" width="8.75" style="29" customWidth="1"/>
    <col min="2061" max="2293" width="9" style="29"/>
    <col min="2294" max="2294" width="3.625" style="29" customWidth="1"/>
    <col min="2295" max="2295" width="4" style="29" customWidth="1"/>
    <col min="2296" max="2298" width="2.625" style="29" customWidth="1"/>
    <col min="2299" max="2299" width="3.5" style="29" customWidth="1"/>
    <col min="2300" max="2301" width="5.625" style="29" customWidth="1"/>
    <col min="2302" max="2303" width="4.875" style="29" customWidth="1"/>
    <col min="2304" max="2304" width="5.625" style="29" customWidth="1"/>
    <col min="2305" max="2305" width="6.625" style="29" customWidth="1"/>
    <col min="2306" max="2306" width="4.375" style="29" customWidth="1"/>
    <col min="2307" max="2307" width="4.125" style="29" customWidth="1"/>
    <col min="2308" max="2308" width="3.625" style="29" customWidth="1"/>
    <col min="2309" max="2309" width="4.125" style="29" customWidth="1"/>
    <col min="2310" max="2310" width="5.625" style="29" customWidth="1"/>
    <col min="2311" max="2313" width="3" style="29" customWidth="1"/>
    <col min="2314" max="2315" width="2.625" style="29" customWidth="1"/>
    <col min="2316" max="2316" width="8.75" style="29" customWidth="1"/>
    <col min="2317" max="2549" width="9" style="29"/>
    <col min="2550" max="2550" width="3.625" style="29" customWidth="1"/>
    <col min="2551" max="2551" width="4" style="29" customWidth="1"/>
    <col min="2552" max="2554" width="2.625" style="29" customWidth="1"/>
    <col min="2555" max="2555" width="3.5" style="29" customWidth="1"/>
    <col min="2556" max="2557" width="5.625" style="29" customWidth="1"/>
    <col min="2558" max="2559" width="4.875" style="29" customWidth="1"/>
    <col min="2560" max="2560" width="5.625" style="29" customWidth="1"/>
    <col min="2561" max="2561" width="6.625" style="29" customWidth="1"/>
    <col min="2562" max="2562" width="4.375" style="29" customWidth="1"/>
    <col min="2563" max="2563" width="4.125" style="29" customWidth="1"/>
    <col min="2564" max="2564" width="3.625" style="29" customWidth="1"/>
    <col min="2565" max="2565" width="4.125" style="29" customWidth="1"/>
    <col min="2566" max="2566" width="5.625" style="29" customWidth="1"/>
    <col min="2567" max="2569" width="3" style="29" customWidth="1"/>
    <col min="2570" max="2571" width="2.625" style="29" customWidth="1"/>
    <col min="2572" max="2572" width="8.75" style="29" customWidth="1"/>
    <col min="2573" max="2805" width="9" style="29"/>
    <col min="2806" max="2806" width="3.625" style="29" customWidth="1"/>
    <col min="2807" max="2807" width="4" style="29" customWidth="1"/>
    <col min="2808" max="2810" width="2.625" style="29" customWidth="1"/>
    <col min="2811" max="2811" width="3.5" style="29" customWidth="1"/>
    <col min="2812" max="2813" width="5.625" style="29" customWidth="1"/>
    <col min="2814" max="2815" width="4.875" style="29" customWidth="1"/>
    <col min="2816" max="2816" width="5.625" style="29" customWidth="1"/>
    <col min="2817" max="2817" width="6.625" style="29" customWidth="1"/>
    <col min="2818" max="2818" width="4.375" style="29" customWidth="1"/>
    <col min="2819" max="2819" width="4.125" style="29" customWidth="1"/>
    <col min="2820" max="2820" width="3.625" style="29" customWidth="1"/>
    <col min="2821" max="2821" width="4.125" style="29" customWidth="1"/>
    <col min="2822" max="2822" width="5.625" style="29" customWidth="1"/>
    <col min="2823" max="2825" width="3" style="29" customWidth="1"/>
    <col min="2826" max="2827" width="2.625" style="29" customWidth="1"/>
    <col min="2828" max="2828" width="8.75" style="29" customWidth="1"/>
    <col min="2829" max="3061" width="9" style="29"/>
    <col min="3062" max="3062" width="3.625" style="29" customWidth="1"/>
    <col min="3063" max="3063" width="4" style="29" customWidth="1"/>
    <col min="3064" max="3066" width="2.625" style="29" customWidth="1"/>
    <col min="3067" max="3067" width="3.5" style="29" customWidth="1"/>
    <col min="3068" max="3069" width="5.625" style="29" customWidth="1"/>
    <col min="3070" max="3071" width="4.875" style="29" customWidth="1"/>
    <col min="3072" max="3072" width="5.625" style="29" customWidth="1"/>
    <col min="3073" max="3073" width="6.625" style="29" customWidth="1"/>
    <col min="3074" max="3074" width="4.375" style="29" customWidth="1"/>
    <col min="3075" max="3075" width="4.125" style="29" customWidth="1"/>
    <col min="3076" max="3076" width="3.625" style="29" customWidth="1"/>
    <col min="3077" max="3077" width="4.125" style="29" customWidth="1"/>
    <col min="3078" max="3078" width="5.625" style="29" customWidth="1"/>
    <col min="3079" max="3081" width="3" style="29" customWidth="1"/>
    <col min="3082" max="3083" width="2.625" style="29" customWidth="1"/>
    <col min="3084" max="3084" width="8.75" style="29" customWidth="1"/>
    <col min="3085" max="3317" width="9" style="29"/>
    <col min="3318" max="3318" width="3.625" style="29" customWidth="1"/>
    <col min="3319" max="3319" width="4" style="29" customWidth="1"/>
    <col min="3320" max="3322" width="2.625" style="29" customWidth="1"/>
    <col min="3323" max="3323" width="3.5" style="29" customWidth="1"/>
    <col min="3324" max="3325" width="5.625" style="29" customWidth="1"/>
    <col min="3326" max="3327" width="4.875" style="29" customWidth="1"/>
    <col min="3328" max="3328" width="5.625" style="29" customWidth="1"/>
    <col min="3329" max="3329" width="6.625" style="29" customWidth="1"/>
    <col min="3330" max="3330" width="4.375" style="29" customWidth="1"/>
    <col min="3331" max="3331" width="4.125" style="29" customWidth="1"/>
    <col min="3332" max="3332" width="3.625" style="29" customWidth="1"/>
    <col min="3333" max="3333" width="4.125" style="29" customWidth="1"/>
    <col min="3334" max="3334" width="5.625" style="29" customWidth="1"/>
    <col min="3335" max="3337" width="3" style="29" customWidth="1"/>
    <col min="3338" max="3339" width="2.625" style="29" customWidth="1"/>
    <col min="3340" max="3340" width="8.75" style="29" customWidth="1"/>
    <col min="3341" max="3573" width="9" style="29"/>
    <col min="3574" max="3574" width="3.625" style="29" customWidth="1"/>
    <col min="3575" max="3575" width="4" style="29" customWidth="1"/>
    <col min="3576" max="3578" width="2.625" style="29" customWidth="1"/>
    <col min="3579" max="3579" width="3.5" style="29" customWidth="1"/>
    <col min="3580" max="3581" width="5.625" style="29" customWidth="1"/>
    <col min="3582" max="3583" width="4.875" style="29" customWidth="1"/>
    <col min="3584" max="3584" width="5.625" style="29" customWidth="1"/>
    <col min="3585" max="3585" width="6.625" style="29" customWidth="1"/>
    <col min="3586" max="3586" width="4.375" style="29" customWidth="1"/>
    <col min="3587" max="3587" width="4.125" style="29" customWidth="1"/>
    <col min="3588" max="3588" width="3.625" style="29" customWidth="1"/>
    <col min="3589" max="3589" width="4.125" style="29" customWidth="1"/>
    <col min="3590" max="3590" width="5.625" style="29" customWidth="1"/>
    <col min="3591" max="3593" width="3" style="29" customWidth="1"/>
    <col min="3594" max="3595" width="2.625" style="29" customWidth="1"/>
    <col min="3596" max="3596" width="8.75" style="29" customWidth="1"/>
    <col min="3597" max="3829" width="9" style="29"/>
    <col min="3830" max="3830" width="3.625" style="29" customWidth="1"/>
    <col min="3831" max="3831" width="4" style="29" customWidth="1"/>
    <col min="3832" max="3834" width="2.625" style="29" customWidth="1"/>
    <col min="3835" max="3835" width="3.5" style="29" customWidth="1"/>
    <col min="3836" max="3837" width="5.625" style="29" customWidth="1"/>
    <col min="3838" max="3839" width="4.875" style="29" customWidth="1"/>
    <col min="3840" max="3840" width="5.625" style="29" customWidth="1"/>
    <col min="3841" max="3841" width="6.625" style="29" customWidth="1"/>
    <col min="3842" max="3842" width="4.375" style="29" customWidth="1"/>
    <col min="3843" max="3843" width="4.125" style="29" customWidth="1"/>
    <col min="3844" max="3844" width="3.625" style="29" customWidth="1"/>
    <col min="3845" max="3845" width="4.125" style="29" customWidth="1"/>
    <col min="3846" max="3846" width="5.625" style="29" customWidth="1"/>
    <col min="3847" max="3849" width="3" style="29" customWidth="1"/>
    <col min="3850" max="3851" width="2.625" style="29" customWidth="1"/>
    <col min="3852" max="3852" width="8.75" style="29" customWidth="1"/>
    <col min="3853" max="4085" width="9" style="29"/>
    <col min="4086" max="4086" width="3.625" style="29" customWidth="1"/>
    <col min="4087" max="4087" width="4" style="29" customWidth="1"/>
    <col min="4088" max="4090" width="2.625" style="29" customWidth="1"/>
    <col min="4091" max="4091" width="3.5" style="29" customWidth="1"/>
    <col min="4092" max="4093" width="5.625" style="29" customWidth="1"/>
    <col min="4094" max="4095" width="4.875" style="29" customWidth="1"/>
    <col min="4096" max="4096" width="5.625" style="29" customWidth="1"/>
    <col min="4097" max="4097" width="6.625" style="29" customWidth="1"/>
    <col min="4098" max="4098" width="4.375" style="29" customWidth="1"/>
    <col min="4099" max="4099" width="4.125" style="29" customWidth="1"/>
    <col min="4100" max="4100" width="3.625" style="29" customWidth="1"/>
    <col min="4101" max="4101" width="4.125" style="29" customWidth="1"/>
    <col min="4102" max="4102" width="5.625" style="29" customWidth="1"/>
    <col min="4103" max="4105" width="3" style="29" customWidth="1"/>
    <col min="4106" max="4107" width="2.625" style="29" customWidth="1"/>
    <col min="4108" max="4108" width="8.75" style="29" customWidth="1"/>
    <col min="4109" max="4341" width="9" style="29"/>
    <col min="4342" max="4342" width="3.625" style="29" customWidth="1"/>
    <col min="4343" max="4343" width="4" style="29" customWidth="1"/>
    <col min="4344" max="4346" width="2.625" style="29" customWidth="1"/>
    <col min="4347" max="4347" width="3.5" style="29" customWidth="1"/>
    <col min="4348" max="4349" width="5.625" style="29" customWidth="1"/>
    <col min="4350" max="4351" width="4.875" style="29" customWidth="1"/>
    <col min="4352" max="4352" width="5.625" style="29" customWidth="1"/>
    <col min="4353" max="4353" width="6.625" style="29" customWidth="1"/>
    <col min="4354" max="4354" width="4.375" style="29" customWidth="1"/>
    <col min="4355" max="4355" width="4.125" style="29" customWidth="1"/>
    <col min="4356" max="4356" width="3.625" style="29" customWidth="1"/>
    <col min="4357" max="4357" width="4.125" style="29" customWidth="1"/>
    <col min="4358" max="4358" width="5.625" style="29" customWidth="1"/>
    <col min="4359" max="4361" width="3" style="29" customWidth="1"/>
    <col min="4362" max="4363" width="2.625" style="29" customWidth="1"/>
    <col min="4364" max="4364" width="8.75" style="29" customWidth="1"/>
    <col min="4365" max="4597" width="9" style="29"/>
    <col min="4598" max="4598" width="3.625" style="29" customWidth="1"/>
    <col min="4599" max="4599" width="4" style="29" customWidth="1"/>
    <col min="4600" max="4602" width="2.625" style="29" customWidth="1"/>
    <col min="4603" max="4603" width="3.5" style="29" customWidth="1"/>
    <col min="4604" max="4605" width="5.625" style="29" customWidth="1"/>
    <col min="4606" max="4607" width="4.875" style="29" customWidth="1"/>
    <col min="4608" max="4608" width="5.625" style="29" customWidth="1"/>
    <col min="4609" max="4609" width="6.625" style="29" customWidth="1"/>
    <col min="4610" max="4610" width="4.375" style="29" customWidth="1"/>
    <col min="4611" max="4611" width="4.125" style="29" customWidth="1"/>
    <col min="4612" max="4612" width="3.625" style="29" customWidth="1"/>
    <col min="4613" max="4613" width="4.125" style="29" customWidth="1"/>
    <col min="4614" max="4614" width="5.625" style="29" customWidth="1"/>
    <col min="4615" max="4617" width="3" style="29" customWidth="1"/>
    <col min="4618" max="4619" width="2.625" style="29" customWidth="1"/>
    <col min="4620" max="4620" width="8.75" style="29" customWidth="1"/>
    <col min="4621" max="4853" width="9" style="29"/>
    <col min="4854" max="4854" width="3.625" style="29" customWidth="1"/>
    <col min="4855" max="4855" width="4" style="29" customWidth="1"/>
    <col min="4856" max="4858" width="2.625" style="29" customWidth="1"/>
    <col min="4859" max="4859" width="3.5" style="29" customWidth="1"/>
    <col min="4860" max="4861" width="5.625" style="29" customWidth="1"/>
    <col min="4862" max="4863" width="4.875" style="29" customWidth="1"/>
    <col min="4864" max="4864" width="5.625" style="29" customWidth="1"/>
    <col min="4865" max="4865" width="6.625" style="29" customWidth="1"/>
    <col min="4866" max="4866" width="4.375" style="29" customWidth="1"/>
    <col min="4867" max="4867" width="4.125" style="29" customWidth="1"/>
    <col min="4868" max="4868" width="3.625" style="29" customWidth="1"/>
    <col min="4869" max="4869" width="4.125" style="29" customWidth="1"/>
    <col min="4870" max="4870" width="5.625" style="29" customWidth="1"/>
    <col min="4871" max="4873" width="3" style="29" customWidth="1"/>
    <col min="4874" max="4875" width="2.625" style="29" customWidth="1"/>
    <col min="4876" max="4876" width="8.75" style="29" customWidth="1"/>
    <col min="4877" max="5109" width="9" style="29"/>
    <col min="5110" max="5110" width="3.625" style="29" customWidth="1"/>
    <col min="5111" max="5111" width="4" style="29" customWidth="1"/>
    <col min="5112" max="5114" width="2.625" style="29" customWidth="1"/>
    <col min="5115" max="5115" width="3.5" style="29" customWidth="1"/>
    <col min="5116" max="5117" width="5.625" style="29" customWidth="1"/>
    <col min="5118" max="5119" width="4.875" style="29" customWidth="1"/>
    <col min="5120" max="5120" width="5.625" style="29" customWidth="1"/>
    <col min="5121" max="5121" width="6.625" style="29" customWidth="1"/>
    <col min="5122" max="5122" width="4.375" style="29" customWidth="1"/>
    <col min="5123" max="5123" width="4.125" style="29" customWidth="1"/>
    <col min="5124" max="5124" width="3.625" style="29" customWidth="1"/>
    <col min="5125" max="5125" width="4.125" style="29" customWidth="1"/>
    <col min="5126" max="5126" width="5.625" style="29" customWidth="1"/>
    <col min="5127" max="5129" width="3" style="29" customWidth="1"/>
    <col min="5130" max="5131" width="2.625" style="29" customWidth="1"/>
    <col min="5132" max="5132" width="8.75" style="29" customWidth="1"/>
    <col min="5133" max="5365" width="9" style="29"/>
    <col min="5366" max="5366" width="3.625" style="29" customWidth="1"/>
    <col min="5367" max="5367" width="4" style="29" customWidth="1"/>
    <col min="5368" max="5370" width="2.625" style="29" customWidth="1"/>
    <col min="5371" max="5371" width="3.5" style="29" customWidth="1"/>
    <col min="5372" max="5373" width="5.625" style="29" customWidth="1"/>
    <col min="5374" max="5375" width="4.875" style="29" customWidth="1"/>
    <col min="5376" max="5376" width="5.625" style="29" customWidth="1"/>
    <col min="5377" max="5377" width="6.625" style="29" customWidth="1"/>
    <col min="5378" max="5378" width="4.375" style="29" customWidth="1"/>
    <col min="5379" max="5379" width="4.125" style="29" customWidth="1"/>
    <col min="5380" max="5380" width="3.625" style="29" customWidth="1"/>
    <col min="5381" max="5381" width="4.125" style="29" customWidth="1"/>
    <col min="5382" max="5382" width="5.625" style="29" customWidth="1"/>
    <col min="5383" max="5385" width="3" style="29" customWidth="1"/>
    <col min="5386" max="5387" width="2.625" style="29" customWidth="1"/>
    <col min="5388" max="5388" width="8.75" style="29" customWidth="1"/>
    <col min="5389" max="5621" width="9" style="29"/>
    <col min="5622" max="5622" width="3.625" style="29" customWidth="1"/>
    <col min="5623" max="5623" width="4" style="29" customWidth="1"/>
    <col min="5624" max="5626" width="2.625" style="29" customWidth="1"/>
    <col min="5627" max="5627" width="3.5" style="29" customWidth="1"/>
    <col min="5628" max="5629" width="5.625" style="29" customWidth="1"/>
    <col min="5630" max="5631" width="4.875" style="29" customWidth="1"/>
    <col min="5632" max="5632" width="5.625" style="29" customWidth="1"/>
    <col min="5633" max="5633" width="6.625" style="29" customWidth="1"/>
    <col min="5634" max="5634" width="4.375" style="29" customWidth="1"/>
    <col min="5635" max="5635" width="4.125" style="29" customWidth="1"/>
    <col min="5636" max="5636" width="3.625" style="29" customWidth="1"/>
    <col min="5637" max="5637" width="4.125" style="29" customWidth="1"/>
    <col min="5638" max="5638" width="5.625" style="29" customWidth="1"/>
    <col min="5639" max="5641" width="3" style="29" customWidth="1"/>
    <col min="5642" max="5643" width="2.625" style="29" customWidth="1"/>
    <col min="5644" max="5644" width="8.75" style="29" customWidth="1"/>
    <col min="5645" max="5877" width="9" style="29"/>
    <col min="5878" max="5878" width="3.625" style="29" customWidth="1"/>
    <col min="5879" max="5879" width="4" style="29" customWidth="1"/>
    <col min="5880" max="5882" width="2.625" style="29" customWidth="1"/>
    <col min="5883" max="5883" width="3.5" style="29" customWidth="1"/>
    <col min="5884" max="5885" width="5.625" style="29" customWidth="1"/>
    <col min="5886" max="5887" width="4.875" style="29" customWidth="1"/>
    <col min="5888" max="5888" width="5.625" style="29" customWidth="1"/>
    <col min="5889" max="5889" width="6.625" style="29" customWidth="1"/>
    <col min="5890" max="5890" width="4.375" style="29" customWidth="1"/>
    <col min="5891" max="5891" width="4.125" style="29" customWidth="1"/>
    <col min="5892" max="5892" width="3.625" style="29" customWidth="1"/>
    <col min="5893" max="5893" width="4.125" style="29" customWidth="1"/>
    <col min="5894" max="5894" width="5.625" style="29" customWidth="1"/>
    <col min="5895" max="5897" width="3" style="29" customWidth="1"/>
    <col min="5898" max="5899" width="2.625" style="29" customWidth="1"/>
    <col min="5900" max="5900" width="8.75" style="29" customWidth="1"/>
    <col min="5901" max="6133" width="9" style="29"/>
    <col min="6134" max="6134" width="3.625" style="29" customWidth="1"/>
    <col min="6135" max="6135" width="4" style="29" customWidth="1"/>
    <col min="6136" max="6138" width="2.625" style="29" customWidth="1"/>
    <col min="6139" max="6139" width="3.5" style="29" customWidth="1"/>
    <col min="6140" max="6141" width="5.625" style="29" customWidth="1"/>
    <col min="6142" max="6143" width="4.875" style="29" customWidth="1"/>
    <col min="6144" max="6144" width="5.625" style="29" customWidth="1"/>
    <col min="6145" max="6145" width="6.625" style="29" customWidth="1"/>
    <col min="6146" max="6146" width="4.375" style="29" customWidth="1"/>
    <col min="6147" max="6147" width="4.125" style="29" customWidth="1"/>
    <col min="6148" max="6148" width="3.625" style="29" customWidth="1"/>
    <col min="6149" max="6149" width="4.125" style="29" customWidth="1"/>
    <col min="6150" max="6150" width="5.625" style="29" customWidth="1"/>
    <col min="6151" max="6153" width="3" style="29" customWidth="1"/>
    <col min="6154" max="6155" width="2.625" style="29" customWidth="1"/>
    <col min="6156" max="6156" width="8.75" style="29" customWidth="1"/>
    <col min="6157" max="6389" width="9" style="29"/>
    <col min="6390" max="6390" width="3.625" style="29" customWidth="1"/>
    <col min="6391" max="6391" width="4" style="29" customWidth="1"/>
    <col min="6392" max="6394" width="2.625" style="29" customWidth="1"/>
    <col min="6395" max="6395" width="3.5" style="29" customWidth="1"/>
    <col min="6396" max="6397" width="5.625" style="29" customWidth="1"/>
    <col min="6398" max="6399" width="4.875" style="29" customWidth="1"/>
    <col min="6400" max="6400" width="5.625" style="29" customWidth="1"/>
    <col min="6401" max="6401" width="6.625" style="29" customWidth="1"/>
    <col min="6402" max="6402" width="4.375" style="29" customWidth="1"/>
    <col min="6403" max="6403" width="4.125" style="29" customWidth="1"/>
    <col min="6404" max="6404" width="3.625" style="29" customWidth="1"/>
    <col min="6405" max="6405" width="4.125" style="29" customWidth="1"/>
    <col min="6406" max="6406" width="5.625" style="29" customWidth="1"/>
    <col min="6407" max="6409" width="3" style="29" customWidth="1"/>
    <col min="6410" max="6411" width="2.625" style="29" customWidth="1"/>
    <col min="6412" max="6412" width="8.75" style="29" customWidth="1"/>
    <col min="6413" max="6645" width="9" style="29"/>
    <col min="6646" max="6646" width="3.625" style="29" customWidth="1"/>
    <col min="6647" max="6647" width="4" style="29" customWidth="1"/>
    <col min="6648" max="6650" width="2.625" style="29" customWidth="1"/>
    <col min="6651" max="6651" width="3.5" style="29" customWidth="1"/>
    <col min="6652" max="6653" width="5.625" style="29" customWidth="1"/>
    <col min="6654" max="6655" width="4.875" style="29" customWidth="1"/>
    <col min="6656" max="6656" width="5.625" style="29" customWidth="1"/>
    <col min="6657" max="6657" width="6.625" style="29" customWidth="1"/>
    <col min="6658" max="6658" width="4.375" style="29" customWidth="1"/>
    <col min="6659" max="6659" width="4.125" style="29" customWidth="1"/>
    <col min="6660" max="6660" width="3.625" style="29" customWidth="1"/>
    <col min="6661" max="6661" width="4.125" style="29" customWidth="1"/>
    <col min="6662" max="6662" width="5.625" style="29" customWidth="1"/>
    <col min="6663" max="6665" width="3" style="29" customWidth="1"/>
    <col min="6666" max="6667" width="2.625" style="29" customWidth="1"/>
    <col min="6668" max="6668" width="8.75" style="29" customWidth="1"/>
    <col min="6669" max="6901" width="9" style="29"/>
    <col min="6902" max="6902" width="3.625" style="29" customWidth="1"/>
    <col min="6903" max="6903" width="4" style="29" customWidth="1"/>
    <col min="6904" max="6906" width="2.625" style="29" customWidth="1"/>
    <col min="6907" max="6907" width="3.5" style="29" customWidth="1"/>
    <col min="6908" max="6909" width="5.625" style="29" customWidth="1"/>
    <col min="6910" max="6911" width="4.875" style="29" customWidth="1"/>
    <col min="6912" max="6912" width="5.625" style="29" customWidth="1"/>
    <col min="6913" max="6913" width="6.625" style="29" customWidth="1"/>
    <col min="6914" max="6914" width="4.375" style="29" customWidth="1"/>
    <col min="6915" max="6915" width="4.125" style="29" customWidth="1"/>
    <col min="6916" max="6916" width="3.625" style="29" customWidth="1"/>
    <col min="6917" max="6917" width="4.125" style="29" customWidth="1"/>
    <col min="6918" max="6918" width="5.625" style="29" customWidth="1"/>
    <col min="6919" max="6921" width="3" style="29" customWidth="1"/>
    <col min="6922" max="6923" width="2.625" style="29" customWidth="1"/>
    <col min="6924" max="6924" width="8.75" style="29" customWidth="1"/>
    <col min="6925" max="7157" width="9" style="29"/>
    <col min="7158" max="7158" width="3.625" style="29" customWidth="1"/>
    <col min="7159" max="7159" width="4" style="29" customWidth="1"/>
    <col min="7160" max="7162" width="2.625" style="29" customWidth="1"/>
    <col min="7163" max="7163" width="3.5" style="29" customWidth="1"/>
    <col min="7164" max="7165" width="5.625" style="29" customWidth="1"/>
    <col min="7166" max="7167" width="4.875" style="29" customWidth="1"/>
    <col min="7168" max="7168" width="5.625" style="29" customWidth="1"/>
    <col min="7169" max="7169" width="6.625" style="29" customWidth="1"/>
    <col min="7170" max="7170" width="4.375" style="29" customWidth="1"/>
    <col min="7171" max="7171" width="4.125" style="29" customWidth="1"/>
    <col min="7172" max="7172" width="3.625" style="29" customWidth="1"/>
    <col min="7173" max="7173" width="4.125" style="29" customWidth="1"/>
    <col min="7174" max="7174" width="5.625" style="29" customWidth="1"/>
    <col min="7175" max="7177" width="3" style="29" customWidth="1"/>
    <col min="7178" max="7179" width="2.625" style="29" customWidth="1"/>
    <col min="7180" max="7180" width="8.75" style="29" customWidth="1"/>
    <col min="7181" max="7413" width="9" style="29"/>
    <col min="7414" max="7414" width="3.625" style="29" customWidth="1"/>
    <col min="7415" max="7415" width="4" style="29" customWidth="1"/>
    <col min="7416" max="7418" width="2.625" style="29" customWidth="1"/>
    <col min="7419" max="7419" width="3.5" style="29" customWidth="1"/>
    <col min="7420" max="7421" width="5.625" style="29" customWidth="1"/>
    <col min="7422" max="7423" width="4.875" style="29" customWidth="1"/>
    <col min="7424" max="7424" width="5.625" style="29" customWidth="1"/>
    <col min="7425" max="7425" width="6.625" style="29" customWidth="1"/>
    <col min="7426" max="7426" width="4.375" style="29" customWidth="1"/>
    <col min="7427" max="7427" width="4.125" style="29" customWidth="1"/>
    <col min="7428" max="7428" width="3.625" style="29" customWidth="1"/>
    <col min="7429" max="7429" width="4.125" style="29" customWidth="1"/>
    <col min="7430" max="7430" width="5.625" style="29" customWidth="1"/>
    <col min="7431" max="7433" width="3" style="29" customWidth="1"/>
    <col min="7434" max="7435" width="2.625" style="29" customWidth="1"/>
    <col min="7436" max="7436" width="8.75" style="29" customWidth="1"/>
    <col min="7437" max="7669" width="9" style="29"/>
    <col min="7670" max="7670" width="3.625" style="29" customWidth="1"/>
    <col min="7671" max="7671" width="4" style="29" customWidth="1"/>
    <col min="7672" max="7674" width="2.625" style="29" customWidth="1"/>
    <col min="7675" max="7675" width="3.5" style="29" customWidth="1"/>
    <col min="7676" max="7677" width="5.625" style="29" customWidth="1"/>
    <col min="7678" max="7679" width="4.875" style="29" customWidth="1"/>
    <col min="7680" max="7680" width="5.625" style="29" customWidth="1"/>
    <col min="7681" max="7681" width="6.625" style="29" customWidth="1"/>
    <col min="7682" max="7682" width="4.375" style="29" customWidth="1"/>
    <col min="7683" max="7683" width="4.125" style="29" customWidth="1"/>
    <col min="7684" max="7684" width="3.625" style="29" customWidth="1"/>
    <col min="7685" max="7685" width="4.125" style="29" customWidth="1"/>
    <col min="7686" max="7686" width="5.625" style="29" customWidth="1"/>
    <col min="7687" max="7689" width="3" style="29" customWidth="1"/>
    <col min="7690" max="7691" width="2.625" style="29" customWidth="1"/>
    <col min="7692" max="7692" width="8.75" style="29" customWidth="1"/>
    <col min="7693" max="7925" width="9" style="29"/>
    <col min="7926" max="7926" width="3.625" style="29" customWidth="1"/>
    <col min="7927" max="7927" width="4" style="29" customWidth="1"/>
    <col min="7928" max="7930" width="2.625" style="29" customWidth="1"/>
    <col min="7931" max="7931" width="3.5" style="29" customWidth="1"/>
    <col min="7932" max="7933" width="5.625" style="29" customWidth="1"/>
    <col min="7934" max="7935" width="4.875" style="29" customWidth="1"/>
    <col min="7936" max="7936" width="5.625" style="29" customWidth="1"/>
    <col min="7937" max="7937" width="6.625" style="29" customWidth="1"/>
    <col min="7938" max="7938" width="4.375" style="29" customWidth="1"/>
    <col min="7939" max="7939" width="4.125" style="29" customWidth="1"/>
    <col min="7940" max="7940" width="3.625" style="29" customWidth="1"/>
    <col min="7941" max="7941" width="4.125" style="29" customWidth="1"/>
    <col min="7942" max="7942" width="5.625" style="29" customWidth="1"/>
    <col min="7943" max="7945" width="3" style="29" customWidth="1"/>
    <col min="7946" max="7947" width="2.625" style="29" customWidth="1"/>
    <col min="7948" max="7948" width="8.75" style="29" customWidth="1"/>
    <col min="7949" max="8181" width="9" style="29"/>
    <col min="8182" max="8182" width="3.625" style="29" customWidth="1"/>
    <col min="8183" max="8183" width="4" style="29" customWidth="1"/>
    <col min="8184" max="8186" width="2.625" style="29" customWidth="1"/>
    <col min="8187" max="8187" width="3.5" style="29" customWidth="1"/>
    <col min="8188" max="8189" width="5.625" style="29" customWidth="1"/>
    <col min="8190" max="8191" width="4.875" style="29" customWidth="1"/>
    <col min="8192" max="8192" width="5.625" style="29" customWidth="1"/>
    <col min="8193" max="8193" width="6.625" style="29" customWidth="1"/>
    <col min="8194" max="8194" width="4.375" style="29" customWidth="1"/>
    <col min="8195" max="8195" width="4.125" style="29" customWidth="1"/>
    <col min="8196" max="8196" width="3.625" style="29" customWidth="1"/>
    <col min="8197" max="8197" width="4.125" style="29" customWidth="1"/>
    <col min="8198" max="8198" width="5.625" style="29" customWidth="1"/>
    <col min="8199" max="8201" width="3" style="29" customWidth="1"/>
    <col min="8202" max="8203" width="2.625" style="29" customWidth="1"/>
    <col min="8204" max="8204" width="8.75" style="29" customWidth="1"/>
    <col min="8205" max="8437" width="9" style="29"/>
    <col min="8438" max="8438" width="3.625" style="29" customWidth="1"/>
    <col min="8439" max="8439" width="4" style="29" customWidth="1"/>
    <col min="8440" max="8442" width="2.625" style="29" customWidth="1"/>
    <col min="8443" max="8443" width="3.5" style="29" customWidth="1"/>
    <col min="8444" max="8445" width="5.625" style="29" customWidth="1"/>
    <col min="8446" max="8447" width="4.875" style="29" customWidth="1"/>
    <col min="8448" max="8448" width="5.625" style="29" customWidth="1"/>
    <col min="8449" max="8449" width="6.625" style="29" customWidth="1"/>
    <col min="8450" max="8450" width="4.375" style="29" customWidth="1"/>
    <col min="8451" max="8451" width="4.125" style="29" customWidth="1"/>
    <col min="8452" max="8452" width="3.625" style="29" customWidth="1"/>
    <col min="8453" max="8453" width="4.125" style="29" customWidth="1"/>
    <col min="8454" max="8454" width="5.625" style="29" customWidth="1"/>
    <col min="8455" max="8457" width="3" style="29" customWidth="1"/>
    <col min="8458" max="8459" width="2.625" style="29" customWidth="1"/>
    <col min="8460" max="8460" width="8.75" style="29" customWidth="1"/>
    <col min="8461" max="8693" width="9" style="29"/>
    <col min="8694" max="8694" width="3.625" style="29" customWidth="1"/>
    <col min="8695" max="8695" width="4" style="29" customWidth="1"/>
    <col min="8696" max="8698" width="2.625" style="29" customWidth="1"/>
    <col min="8699" max="8699" width="3.5" style="29" customWidth="1"/>
    <col min="8700" max="8701" width="5.625" style="29" customWidth="1"/>
    <col min="8702" max="8703" width="4.875" style="29" customWidth="1"/>
    <col min="8704" max="8704" width="5.625" style="29" customWidth="1"/>
    <col min="8705" max="8705" width="6.625" style="29" customWidth="1"/>
    <col min="8706" max="8706" width="4.375" style="29" customWidth="1"/>
    <col min="8707" max="8707" width="4.125" style="29" customWidth="1"/>
    <col min="8708" max="8708" width="3.625" style="29" customWidth="1"/>
    <col min="8709" max="8709" width="4.125" style="29" customWidth="1"/>
    <col min="8710" max="8710" width="5.625" style="29" customWidth="1"/>
    <col min="8711" max="8713" width="3" style="29" customWidth="1"/>
    <col min="8714" max="8715" width="2.625" style="29" customWidth="1"/>
    <col min="8716" max="8716" width="8.75" style="29" customWidth="1"/>
    <col min="8717" max="8949" width="9" style="29"/>
    <col min="8950" max="8950" width="3.625" style="29" customWidth="1"/>
    <col min="8951" max="8951" width="4" style="29" customWidth="1"/>
    <col min="8952" max="8954" width="2.625" style="29" customWidth="1"/>
    <col min="8955" max="8955" width="3.5" style="29" customWidth="1"/>
    <col min="8956" max="8957" width="5.625" style="29" customWidth="1"/>
    <col min="8958" max="8959" width="4.875" style="29" customWidth="1"/>
    <col min="8960" max="8960" width="5.625" style="29" customWidth="1"/>
    <col min="8961" max="8961" width="6.625" style="29" customWidth="1"/>
    <col min="8962" max="8962" width="4.375" style="29" customWidth="1"/>
    <col min="8963" max="8963" width="4.125" style="29" customWidth="1"/>
    <col min="8964" max="8964" width="3.625" style="29" customWidth="1"/>
    <col min="8965" max="8965" width="4.125" style="29" customWidth="1"/>
    <col min="8966" max="8966" width="5.625" style="29" customWidth="1"/>
    <col min="8967" max="8969" width="3" style="29" customWidth="1"/>
    <col min="8970" max="8971" width="2.625" style="29" customWidth="1"/>
    <col min="8972" max="8972" width="8.75" style="29" customWidth="1"/>
    <col min="8973" max="9205" width="9" style="29"/>
    <col min="9206" max="9206" width="3.625" style="29" customWidth="1"/>
    <col min="9207" max="9207" width="4" style="29" customWidth="1"/>
    <col min="9208" max="9210" width="2.625" style="29" customWidth="1"/>
    <col min="9211" max="9211" width="3.5" style="29" customWidth="1"/>
    <col min="9212" max="9213" width="5.625" style="29" customWidth="1"/>
    <col min="9214" max="9215" width="4.875" style="29" customWidth="1"/>
    <col min="9216" max="9216" width="5.625" style="29" customWidth="1"/>
    <col min="9217" max="9217" width="6.625" style="29" customWidth="1"/>
    <col min="9218" max="9218" width="4.375" style="29" customWidth="1"/>
    <col min="9219" max="9219" width="4.125" style="29" customWidth="1"/>
    <col min="9220" max="9220" width="3.625" style="29" customWidth="1"/>
    <col min="9221" max="9221" width="4.125" style="29" customWidth="1"/>
    <col min="9222" max="9222" width="5.625" style="29" customWidth="1"/>
    <col min="9223" max="9225" width="3" style="29" customWidth="1"/>
    <col min="9226" max="9227" width="2.625" style="29" customWidth="1"/>
    <col min="9228" max="9228" width="8.75" style="29" customWidth="1"/>
    <col min="9229" max="9461" width="9" style="29"/>
    <col min="9462" max="9462" width="3.625" style="29" customWidth="1"/>
    <col min="9463" max="9463" width="4" style="29" customWidth="1"/>
    <col min="9464" max="9466" width="2.625" style="29" customWidth="1"/>
    <col min="9467" max="9467" width="3.5" style="29" customWidth="1"/>
    <col min="9468" max="9469" width="5.625" style="29" customWidth="1"/>
    <col min="9470" max="9471" width="4.875" style="29" customWidth="1"/>
    <col min="9472" max="9472" width="5.625" style="29" customWidth="1"/>
    <col min="9473" max="9473" width="6.625" style="29" customWidth="1"/>
    <col min="9474" max="9474" width="4.375" style="29" customWidth="1"/>
    <col min="9475" max="9475" width="4.125" style="29" customWidth="1"/>
    <col min="9476" max="9476" width="3.625" style="29" customWidth="1"/>
    <col min="9477" max="9477" width="4.125" style="29" customWidth="1"/>
    <col min="9478" max="9478" width="5.625" style="29" customWidth="1"/>
    <col min="9479" max="9481" width="3" style="29" customWidth="1"/>
    <col min="9482" max="9483" width="2.625" style="29" customWidth="1"/>
    <col min="9484" max="9484" width="8.75" style="29" customWidth="1"/>
    <col min="9485" max="9717" width="9" style="29"/>
    <col min="9718" max="9718" width="3.625" style="29" customWidth="1"/>
    <col min="9719" max="9719" width="4" style="29" customWidth="1"/>
    <col min="9720" max="9722" width="2.625" style="29" customWidth="1"/>
    <col min="9723" max="9723" width="3.5" style="29" customWidth="1"/>
    <col min="9724" max="9725" width="5.625" style="29" customWidth="1"/>
    <col min="9726" max="9727" width="4.875" style="29" customWidth="1"/>
    <col min="9728" max="9728" width="5.625" style="29" customWidth="1"/>
    <col min="9729" max="9729" width="6.625" style="29" customWidth="1"/>
    <col min="9730" max="9730" width="4.375" style="29" customWidth="1"/>
    <col min="9731" max="9731" width="4.125" style="29" customWidth="1"/>
    <col min="9732" max="9732" width="3.625" style="29" customWidth="1"/>
    <col min="9733" max="9733" width="4.125" style="29" customWidth="1"/>
    <col min="9734" max="9734" width="5.625" style="29" customWidth="1"/>
    <col min="9735" max="9737" width="3" style="29" customWidth="1"/>
    <col min="9738" max="9739" width="2.625" style="29" customWidth="1"/>
    <col min="9740" max="9740" width="8.75" style="29" customWidth="1"/>
    <col min="9741" max="9973" width="9" style="29"/>
    <col min="9974" max="9974" width="3.625" style="29" customWidth="1"/>
    <col min="9975" max="9975" width="4" style="29" customWidth="1"/>
    <col min="9976" max="9978" width="2.625" style="29" customWidth="1"/>
    <col min="9979" max="9979" width="3.5" style="29" customWidth="1"/>
    <col min="9980" max="9981" width="5.625" style="29" customWidth="1"/>
    <col min="9982" max="9983" width="4.875" style="29" customWidth="1"/>
    <col min="9984" max="9984" width="5.625" style="29" customWidth="1"/>
    <col min="9985" max="9985" width="6.625" style="29" customWidth="1"/>
    <col min="9986" max="9986" width="4.375" style="29" customWidth="1"/>
    <col min="9987" max="9987" width="4.125" style="29" customWidth="1"/>
    <col min="9988" max="9988" width="3.625" style="29" customWidth="1"/>
    <col min="9989" max="9989" width="4.125" style="29" customWidth="1"/>
    <col min="9990" max="9990" width="5.625" style="29" customWidth="1"/>
    <col min="9991" max="9993" width="3" style="29" customWidth="1"/>
    <col min="9994" max="9995" width="2.625" style="29" customWidth="1"/>
    <col min="9996" max="9996" width="8.75" style="29" customWidth="1"/>
    <col min="9997" max="10229" width="9" style="29"/>
    <col min="10230" max="10230" width="3.625" style="29" customWidth="1"/>
    <col min="10231" max="10231" width="4" style="29" customWidth="1"/>
    <col min="10232" max="10234" width="2.625" style="29" customWidth="1"/>
    <col min="10235" max="10235" width="3.5" style="29" customWidth="1"/>
    <col min="10236" max="10237" width="5.625" style="29" customWidth="1"/>
    <col min="10238" max="10239" width="4.875" style="29" customWidth="1"/>
    <col min="10240" max="10240" width="5.625" style="29" customWidth="1"/>
    <col min="10241" max="10241" width="6.625" style="29" customWidth="1"/>
    <col min="10242" max="10242" width="4.375" style="29" customWidth="1"/>
    <col min="10243" max="10243" width="4.125" style="29" customWidth="1"/>
    <col min="10244" max="10244" width="3.625" style="29" customWidth="1"/>
    <col min="10245" max="10245" width="4.125" style="29" customWidth="1"/>
    <col min="10246" max="10246" width="5.625" style="29" customWidth="1"/>
    <col min="10247" max="10249" width="3" style="29" customWidth="1"/>
    <col min="10250" max="10251" width="2.625" style="29" customWidth="1"/>
    <col min="10252" max="10252" width="8.75" style="29" customWidth="1"/>
    <col min="10253" max="10485" width="9" style="29"/>
    <col min="10486" max="10486" width="3.625" style="29" customWidth="1"/>
    <col min="10487" max="10487" width="4" style="29" customWidth="1"/>
    <col min="10488" max="10490" width="2.625" style="29" customWidth="1"/>
    <col min="10491" max="10491" width="3.5" style="29" customWidth="1"/>
    <col min="10492" max="10493" width="5.625" style="29" customWidth="1"/>
    <col min="10494" max="10495" width="4.875" style="29" customWidth="1"/>
    <col min="10496" max="10496" width="5.625" style="29" customWidth="1"/>
    <col min="10497" max="10497" width="6.625" style="29" customWidth="1"/>
    <col min="10498" max="10498" width="4.375" style="29" customWidth="1"/>
    <col min="10499" max="10499" width="4.125" style="29" customWidth="1"/>
    <col min="10500" max="10500" width="3.625" style="29" customWidth="1"/>
    <col min="10501" max="10501" width="4.125" style="29" customWidth="1"/>
    <col min="10502" max="10502" width="5.625" style="29" customWidth="1"/>
    <col min="10503" max="10505" width="3" style="29" customWidth="1"/>
    <col min="10506" max="10507" width="2.625" style="29" customWidth="1"/>
    <col min="10508" max="10508" width="8.75" style="29" customWidth="1"/>
    <col min="10509" max="10741" width="9" style="29"/>
    <col min="10742" max="10742" width="3.625" style="29" customWidth="1"/>
    <col min="10743" max="10743" width="4" style="29" customWidth="1"/>
    <col min="10744" max="10746" width="2.625" style="29" customWidth="1"/>
    <col min="10747" max="10747" width="3.5" style="29" customWidth="1"/>
    <col min="10748" max="10749" width="5.625" style="29" customWidth="1"/>
    <col min="10750" max="10751" width="4.875" style="29" customWidth="1"/>
    <col min="10752" max="10752" width="5.625" style="29" customWidth="1"/>
    <col min="10753" max="10753" width="6.625" style="29" customWidth="1"/>
    <col min="10754" max="10754" width="4.375" style="29" customWidth="1"/>
    <col min="10755" max="10755" width="4.125" style="29" customWidth="1"/>
    <col min="10756" max="10756" width="3.625" style="29" customWidth="1"/>
    <col min="10757" max="10757" width="4.125" style="29" customWidth="1"/>
    <col min="10758" max="10758" width="5.625" style="29" customWidth="1"/>
    <col min="10759" max="10761" width="3" style="29" customWidth="1"/>
    <col min="10762" max="10763" width="2.625" style="29" customWidth="1"/>
    <col min="10764" max="10764" width="8.75" style="29" customWidth="1"/>
    <col min="10765" max="10997" width="9" style="29"/>
    <col min="10998" max="10998" width="3.625" style="29" customWidth="1"/>
    <col min="10999" max="10999" width="4" style="29" customWidth="1"/>
    <col min="11000" max="11002" width="2.625" style="29" customWidth="1"/>
    <col min="11003" max="11003" width="3.5" style="29" customWidth="1"/>
    <col min="11004" max="11005" width="5.625" style="29" customWidth="1"/>
    <col min="11006" max="11007" width="4.875" style="29" customWidth="1"/>
    <col min="11008" max="11008" width="5.625" style="29" customWidth="1"/>
    <col min="11009" max="11009" width="6.625" style="29" customWidth="1"/>
    <col min="11010" max="11010" width="4.375" style="29" customWidth="1"/>
    <col min="11011" max="11011" width="4.125" style="29" customWidth="1"/>
    <col min="11012" max="11012" width="3.625" style="29" customWidth="1"/>
    <col min="11013" max="11013" width="4.125" style="29" customWidth="1"/>
    <col min="11014" max="11014" width="5.625" style="29" customWidth="1"/>
    <col min="11015" max="11017" width="3" style="29" customWidth="1"/>
    <col min="11018" max="11019" width="2.625" style="29" customWidth="1"/>
    <col min="11020" max="11020" width="8.75" style="29" customWidth="1"/>
    <col min="11021" max="11253" width="9" style="29"/>
    <col min="11254" max="11254" width="3.625" style="29" customWidth="1"/>
    <col min="11255" max="11255" width="4" style="29" customWidth="1"/>
    <col min="11256" max="11258" width="2.625" style="29" customWidth="1"/>
    <col min="11259" max="11259" width="3.5" style="29" customWidth="1"/>
    <col min="11260" max="11261" width="5.625" style="29" customWidth="1"/>
    <col min="11262" max="11263" width="4.875" style="29" customWidth="1"/>
    <col min="11264" max="11264" width="5.625" style="29" customWidth="1"/>
    <col min="11265" max="11265" width="6.625" style="29" customWidth="1"/>
    <col min="11266" max="11266" width="4.375" style="29" customWidth="1"/>
    <col min="11267" max="11267" width="4.125" style="29" customWidth="1"/>
    <col min="11268" max="11268" width="3.625" style="29" customWidth="1"/>
    <col min="11269" max="11269" width="4.125" style="29" customWidth="1"/>
    <col min="11270" max="11270" width="5.625" style="29" customWidth="1"/>
    <col min="11271" max="11273" width="3" style="29" customWidth="1"/>
    <col min="11274" max="11275" width="2.625" style="29" customWidth="1"/>
    <col min="11276" max="11276" width="8.75" style="29" customWidth="1"/>
    <col min="11277" max="11509" width="9" style="29"/>
    <col min="11510" max="11510" width="3.625" style="29" customWidth="1"/>
    <col min="11511" max="11511" width="4" style="29" customWidth="1"/>
    <col min="11512" max="11514" width="2.625" style="29" customWidth="1"/>
    <col min="11515" max="11515" width="3.5" style="29" customWidth="1"/>
    <col min="11516" max="11517" width="5.625" style="29" customWidth="1"/>
    <col min="11518" max="11519" width="4.875" style="29" customWidth="1"/>
    <col min="11520" max="11520" width="5.625" style="29" customWidth="1"/>
    <col min="11521" max="11521" width="6.625" style="29" customWidth="1"/>
    <col min="11522" max="11522" width="4.375" style="29" customWidth="1"/>
    <col min="11523" max="11523" width="4.125" style="29" customWidth="1"/>
    <col min="11524" max="11524" width="3.625" style="29" customWidth="1"/>
    <col min="11525" max="11525" width="4.125" style="29" customWidth="1"/>
    <col min="11526" max="11526" width="5.625" style="29" customWidth="1"/>
    <col min="11527" max="11529" width="3" style="29" customWidth="1"/>
    <col min="11530" max="11531" width="2.625" style="29" customWidth="1"/>
    <col min="11532" max="11532" width="8.75" style="29" customWidth="1"/>
    <col min="11533" max="11765" width="9" style="29"/>
    <col min="11766" max="11766" width="3.625" style="29" customWidth="1"/>
    <col min="11767" max="11767" width="4" style="29" customWidth="1"/>
    <col min="11768" max="11770" width="2.625" style="29" customWidth="1"/>
    <col min="11771" max="11771" width="3.5" style="29" customWidth="1"/>
    <col min="11772" max="11773" width="5.625" style="29" customWidth="1"/>
    <col min="11774" max="11775" width="4.875" style="29" customWidth="1"/>
    <col min="11776" max="11776" width="5.625" style="29" customWidth="1"/>
    <col min="11777" max="11777" width="6.625" style="29" customWidth="1"/>
    <col min="11778" max="11778" width="4.375" style="29" customWidth="1"/>
    <col min="11779" max="11779" width="4.125" style="29" customWidth="1"/>
    <col min="11780" max="11780" width="3.625" style="29" customWidth="1"/>
    <col min="11781" max="11781" width="4.125" style="29" customWidth="1"/>
    <col min="11782" max="11782" width="5.625" style="29" customWidth="1"/>
    <col min="11783" max="11785" width="3" style="29" customWidth="1"/>
    <col min="11786" max="11787" width="2.625" style="29" customWidth="1"/>
    <col min="11788" max="11788" width="8.75" style="29" customWidth="1"/>
    <col min="11789" max="12021" width="9" style="29"/>
    <col min="12022" max="12022" width="3.625" style="29" customWidth="1"/>
    <col min="12023" max="12023" width="4" style="29" customWidth="1"/>
    <col min="12024" max="12026" width="2.625" style="29" customWidth="1"/>
    <col min="12027" max="12027" width="3.5" style="29" customWidth="1"/>
    <col min="12028" max="12029" width="5.625" style="29" customWidth="1"/>
    <col min="12030" max="12031" width="4.875" style="29" customWidth="1"/>
    <col min="12032" max="12032" width="5.625" style="29" customWidth="1"/>
    <col min="12033" max="12033" width="6.625" style="29" customWidth="1"/>
    <col min="12034" max="12034" width="4.375" style="29" customWidth="1"/>
    <col min="12035" max="12035" width="4.125" style="29" customWidth="1"/>
    <col min="12036" max="12036" width="3.625" style="29" customWidth="1"/>
    <col min="12037" max="12037" width="4.125" style="29" customWidth="1"/>
    <col min="12038" max="12038" width="5.625" style="29" customWidth="1"/>
    <col min="12039" max="12041" width="3" style="29" customWidth="1"/>
    <col min="12042" max="12043" width="2.625" style="29" customWidth="1"/>
    <col min="12044" max="12044" width="8.75" style="29" customWidth="1"/>
    <col min="12045" max="12277" width="9" style="29"/>
    <col min="12278" max="12278" width="3.625" style="29" customWidth="1"/>
    <col min="12279" max="12279" width="4" style="29" customWidth="1"/>
    <col min="12280" max="12282" width="2.625" style="29" customWidth="1"/>
    <col min="12283" max="12283" width="3.5" style="29" customWidth="1"/>
    <col min="12284" max="12285" width="5.625" style="29" customWidth="1"/>
    <col min="12286" max="12287" width="4.875" style="29" customWidth="1"/>
    <col min="12288" max="12288" width="5.625" style="29" customWidth="1"/>
    <col min="12289" max="12289" width="6.625" style="29" customWidth="1"/>
    <col min="12290" max="12290" width="4.375" style="29" customWidth="1"/>
    <col min="12291" max="12291" width="4.125" style="29" customWidth="1"/>
    <col min="12292" max="12292" width="3.625" style="29" customWidth="1"/>
    <col min="12293" max="12293" width="4.125" style="29" customWidth="1"/>
    <col min="12294" max="12294" width="5.625" style="29" customWidth="1"/>
    <col min="12295" max="12297" width="3" style="29" customWidth="1"/>
    <col min="12298" max="12299" width="2.625" style="29" customWidth="1"/>
    <col min="12300" max="12300" width="8.75" style="29" customWidth="1"/>
    <col min="12301" max="12533" width="9" style="29"/>
    <col min="12534" max="12534" width="3.625" style="29" customWidth="1"/>
    <col min="12535" max="12535" width="4" style="29" customWidth="1"/>
    <col min="12536" max="12538" width="2.625" style="29" customWidth="1"/>
    <col min="12539" max="12539" width="3.5" style="29" customWidth="1"/>
    <col min="12540" max="12541" width="5.625" style="29" customWidth="1"/>
    <col min="12542" max="12543" width="4.875" style="29" customWidth="1"/>
    <col min="12544" max="12544" width="5.625" style="29" customWidth="1"/>
    <col min="12545" max="12545" width="6.625" style="29" customWidth="1"/>
    <col min="12546" max="12546" width="4.375" style="29" customWidth="1"/>
    <col min="12547" max="12547" width="4.125" style="29" customWidth="1"/>
    <col min="12548" max="12548" width="3.625" style="29" customWidth="1"/>
    <col min="12549" max="12549" width="4.125" style="29" customWidth="1"/>
    <col min="12550" max="12550" width="5.625" style="29" customWidth="1"/>
    <col min="12551" max="12553" width="3" style="29" customWidth="1"/>
    <col min="12554" max="12555" width="2.625" style="29" customWidth="1"/>
    <col min="12556" max="12556" width="8.75" style="29" customWidth="1"/>
    <col min="12557" max="12789" width="9" style="29"/>
    <col min="12790" max="12790" width="3.625" style="29" customWidth="1"/>
    <col min="12791" max="12791" width="4" style="29" customWidth="1"/>
    <col min="12792" max="12794" width="2.625" style="29" customWidth="1"/>
    <col min="12795" max="12795" width="3.5" style="29" customWidth="1"/>
    <col min="12796" max="12797" width="5.625" style="29" customWidth="1"/>
    <col min="12798" max="12799" width="4.875" style="29" customWidth="1"/>
    <col min="12800" max="12800" width="5.625" style="29" customWidth="1"/>
    <col min="12801" max="12801" width="6.625" style="29" customWidth="1"/>
    <col min="12802" max="12802" width="4.375" style="29" customWidth="1"/>
    <col min="12803" max="12803" width="4.125" style="29" customWidth="1"/>
    <col min="12804" max="12804" width="3.625" style="29" customWidth="1"/>
    <col min="12805" max="12805" width="4.125" style="29" customWidth="1"/>
    <col min="12806" max="12806" width="5.625" style="29" customWidth="1"/>
    <col min="12807" max="12809" width="3" style="29" customWidth="1"/>
    <col min="12810" max="12811" width="2.625" style="29" customWidth="1"/>
    <col min="12812" max="12812" width="8.75" style="29" customWidth="1"/>
    <col min="12813" max="13045" width="9" style="29"/>
    <col min="13046" max="13046" width="3.625" style="29" customWidth="1"/>
    <col min="13047" max="13047" width="4" style="29" customWidth="1"/>
    <col min="13048" max="13050" width="2.625" style="29" customWidth="1"/>
    <col min="13051" max="13051" width="3.5" style="29" customWidth="1"/>
    <col min="13052" max="13053" width="5.625" style="29" customWidth="1"/>
    <col min="13054" max="13055" width="4.875" style="29" customWidth="1"/>
    <col min="13056" max="13056" width="5.625" style="29" customWidth="1"/>
    <col min="13057" max="13057" width="6.625" style="29" customWidth="1"/>
    <col min="13058" max="13058" width="4.375" style="29" customWidth="1"/>
    <col min="13059" max="13059" width="4.125" style="29" customWidth="1"/>
    <col min="13060" max="13060" width="3.625" style="29" customWidth="1"/>
    <col min="13061" max="13061" width="4.125" style="29" customWidth="1"/>
    <col min="13062" max="13062" width="5.625" style="29" customWidth="1"/>
    <col min="13063" max="13065" width="3" style="29" customWidth="1"/>
    <col min="13066" max="13067" width="2.625" style="29" customWidth="1"/>
    <col min="13068" max="13068" width="8.75" style="29" customWidth="1"/>
    <col min="13069" max="13301" width="9" style="29"/>
    <col min="13302" max="13302" width="3.625" style="29" customWidth="1"/>
    <col min="13303" max="13303" width="4" style="29" customWidth="1"/>
    <col min="13304" max="13306" width="2.625" style="29" customWidth="1"/>
    <col min="13307" max="13307" width="3.5" style="29" customWidth="1"/>
    <col min="13308" max="13309" width="5.625" style="29" customWidth="1"/>
    <col min="13310" max="13311" width="4.875" style="29" customWidth="1"/>
    <col min="13312" max="13312" width="5.625" style="29" customWidth="1"/>
    <col min="13313" max="13313" width="6.625" style="29" customWidth="1"/>
    <col min="13314" max="13314" width="4.375" style="29" customWidth="1"/>
    <col min="13315" max="13315" width="4.125" style="29" customWidth="1"/>
    <col min="13316" max="13316" width="3.625" style="29" customWidth="1"/>
    <col min="13317" max="13317" width="4.125" style="29" customWidth="1"/>
    <col min="13318" max="13318" width="5.625" style="29" customWidth="1"/>
    <col min="13319" max="13321" width="3" style="29" customWidth="1"/>
    <col min="13322" max="13323" width="2.625" style="29" customWidth="1"/>
    <col min="13324" max="13324" width="8.75" style="29" customWidth="1"/>
    <col min="13325" max="13557" width="9" style="29"/>
    <col min="13558" max="13558" width="3.625" style="29" customWidth="1"/>
    <col min="13559" max="13559" width="4" style="29" customWidth="1"/>
    <col min="13560" max="13562" width="2.625" style="29" customWidth="1"/>
    <col min="13563" max="13563" width="3.5" style="29" customWidth="1"/>
    <col min="13564" max="13565" width="5.625" style="29" customWidth="1"/>
    <col min="13566" max="13567" width="4.875" style="29" customWidth="1"/>
    <col min="13568" max="13568" width="5.625" style="29" customWidth="1"/>
    <col min="13569" max="13569" width="6.625" style="29" customWidth="1"/>
    <col min="13570" max="13570" width="4.375" style="29" customWidth="1"/>
    <col min="13571" max="13571" width="4.125" style="29" customWidth="1"/>
    <col min="13572" max="13572" width="3.625" style="29" customWidth="1"/>
    <col min="13573" max="13573" width="4.125" style="29" customWidth="1"/>
    <col min="13574" max="13574" width="5.625" style="29" customWidth="1"/>
    <col min="13575" max="13577" width="3" style="29" customWidth="1"/>
    <col min="13578" max="13579" width="2.625" style="29" customWidth="1"/>
    <col min="13580" max="13580" width="8.75" style="29" customWidth="1"/>
    <col min="13581" max="13813" width="9" style="29"/>
    <col min="13814" max="13814" width="3.625" style="29" customWidth="1"/>
    <col min="13815" max="13815" width="4" style="29" customWidth="1"/>
    <col min="13816" max="13818" width="2.625" style="29" customWidth="1"/>
    <col min="13819" max="13819" width="3.5" style="29" customWidth="1"/>
    <col min="13820" max="13821" width="5.625" style="29" customWidth="1"/>
    <col min="13822" max="13823" width="4.875" style="29" customWidth="1"/>
    <col min="13824" max="13824" width="5.625" style="29" customWidth="1"/>
    <col min="13825" max="13825" width="6.625" style="29" customWidth="1"/>
    <col min="13826" max="13826" width="4.375" style="29" customWidth="1"/>
    <col min="13827" max="13827" width="4.125" style="29" customWidth="1"/>
    <col min="13828" max="13828" width="3.625" style="29" customWidth="1"/>
    <col min="13829" max="13829" width="4.125" style="29" customWidth="1"/>
    <col min="13830" max="13830" width="5.625" style="29" customWidth="1"/>
    <col min="13831" max="13833" width="3" style="29" customWidth="1"/>
    <col min="13834" max="13835" width="2.625" style="29" customWidth="1"/>
    <col min="13836" max="13836" width="8.75" style="29" customWidth="1"/>
    <col min="13837" max="14069" width="9" style="29"/>
    <col min="14070" max="14070" width="3.625" style="29" customWidth="1"/>
    <col min="14071" max="14071" width="4" style="29" customWidth="1"/>
    <col min="14072" max="14074" width="2.625" style="29" customWidth="1"/>
    <col min="14075" max="14075" width="3.5" style="29" customWidth="1"/>
    <col min="14076" max="14077" width="5.625" style="29" customWidth="1"/>
    <col min="14078" max="14079" width="4.875" style="29" customWidth="1"/>
    <col min="14080" max="14080" width="5.625" style="29" customWidth="1"/>
    <col min="14081" max="14081" width="6.625" style="29" customWidth="1"/>
    <col min="14082" max="14082" width="4.375" style="29" customWidth="1"/>
    <col min="14083" max="14083" width="4.125" style="29" customWidth="1"/>
    <col min="14084" max="14084" width="3.625" style="29" customWidth="1"/>
    <col min="14085" max="14085" width="4.125" style="29" customWidth="1"/>
    <col min="14086" max="14086" width="5.625" style="29" customWidth="1"/>
    <col min="14087" max="14089" width="3" style="29" customWidth="1"/>
    <col min="14090" max="14091" width="2.625" style="29" customWidth="1"/>
    <col min="14092" max="14092" width="8.75" style="29" customWidth="1"/>
    <col min="14093" max="14325" width="9" style="29"/>
    <col min="14326" max="14326" width="3.625" style="29" customWidth="1"/>
    <col min="14327" max="14327" width="4" style="29" customWidth="1"/>
    <col min="14328" max="14330" width="2.625" style="29" customWidth="1"/>
    <col min="14331" max="14331" width="3.5" style="29" customWidth="1"/>
    <col min="14332" max="14333" width="5.625" style="29" customWidth="1"/>
    <col min="14334" max="14335" width="4.875" style="29" customWidth="1"/>
    <col min="14336" max="14336" width="5.625" style="29" customWidth="1"/>
    <col min="14337" max="14337" width="6.625" style="29" customWidth="1"/>
    <col min="14338" max="14338" width="4.375" style="29" customWidth="1"/>
    <col min="14339" max="14339" width="4.125" style="29" customWidth="1"/>
    <col min="14340" max="14340" width="3.625" style="29" customWidth="1"/>
    <col min="14341" max="14341" width="4.125" style="29" customWidth="1"/>
    <col min="14342" max="14342" width="5.625" style="29" customWidth="1"/>
    <col min="14343" max="14345" width="3" style="29" customWidth="1"/>
    <col min="14346" max="14347" width="2.625" style="29" customWidth="1"/>
    <col min="14348" max="14348" width="8.75" style="29" customWidth="1"/>
    <col min="14349" max="14581" width="9" style="29"/>
    <col min="14582" max="14582" width="3.625" style="29" customWidth="1"/>
    <col min="14583" max="14583" width="4" style="29" customWidth="1"/>
    <col min="14584" max="14586" width="2.625" style="29" customWidth="1"/>
    <col min="14587" max="14587" width="3.5" style="29" customWidth="1"/>
    <col min="14588" max="14589" width="5.625" style="29" customWidth="1"/>
    <col min="14590" max="14591" width="4.875" style="29" customWidth="1"/>
    <col min="14592" max="14592" width="5.625" style="29" customWidth="1"/>
    <col min="14593" max="14593" width="6.625" style="29" customWidth="1"/>
    <col min="14594" max="14594" width="4.375" style="29" customWidth="1"/>
    <col min="14595" max="14595" width="4.125" style="29" customWidth="1"/>
    <col min="14596" max="14596" width="3.625" style="29" customWidth="1"/>
    <col min="14597" max="14597" width="4.125" style="29" customWidth="1"/>
    <col min="14598" max="14598" width="5.625" style="29" customWidth="1"/>
    <col min="14599" max="14601" width="3" style="29" customWidth="1"/>
    <col min="14602" max="14603" width="2.625" style="29" customWidth="1"/>
    <col min="14604" max="14604" width="8.75" style="29" customWidth="1"/>
    <col min="14605" max="14837" width="9" style="29"/>
    <col min="14838" max="14838" width="3.625" style="29" customWidth="1"/>
    <col min="14839" max="14839" width="4" style="29" customWidth="1"/>
    <col min="14840" max="14842" width="2.625" style="29" customWidth="1"/>
    <col min="14843" max="14843" width="3.5" style="29" customWidth="1"/>
    <col min="14844" max="14845" width="5.625" style="29" customWidth="1"/>
    <col min="14846" max="14847" width="4.875" style="29" customWidth="1"/>
    <col min="14848" max="14848" width="5.625" style="29" customWidth="1"/>
    <col min="14849" max="14849" width="6.625" style="29" customWidth="1"/>
    <col min="14850" max="14850" width="4.375" style="29" customWidth="1"/>
    <col min="14851" max="14851" width="4.125" style="29" customWidth="1"/>
    <col min="14852" max="14852" width="3.625" style="29" customWidth="1"/>
    <col min="14853" max="14853" width="4.125" style="29" customWidth="1"/>
    <col min="14854" max="14854" width="5.625" style="29" customWidth="1"/>
    <col min="14855" max="14857" width="3" style="29" customWidth="1"/>
    <col min="14858" max="14859" width="2.625" style="29" customWidth="1"/>
    <col min="14860" max="14860" width="8.75" style="29" customWidth="1"/>
    <col min="14861" max="15093" width="9" style="29"/>
    <col min="15094" max="15094" width="3.625" style="29" customWidth="1"/>
    <col min="15095" max="15095" width="4" style="29" customWidth="1"/>
    <col min="15096" max="15098" width="2.625" style="29" customWidth="1"/>
    <col min="15099" max="15099" width="3.5" style="29" customWidth="1"/>
    <col min="15100" max="15101" width="5.625" style="29" customWidth="1"/>
    <col min="15102" max="15103" width="4.875" style="29" customWidth="1"/>
    <col min="15104" max="15104" width="5.625" style="29" customWidth="1"/>
    <col min="15105" max="15105" width="6.625" style="29" customWidth="1"/>
    <col min="15106" max="15106" width="4.375" style="29" customWidth="1"/>
    <col min="15107" max="15107" width="4.125" style="29" customWidth="1"/>
    <col min="15108" max="15108" width="3.625" style="29" customWidth="1"/>
    <col min="15109" max="15109" width="4.125" style="29" customWidth="1"/>
    <col min="15110" max="15110" width="5.625" style="29" customWidth="1"/>
    <col min="15111" max="15113" width="3" style="29" customWidth="1"/>
    <col min="15114" max="15115" width="2.625" style="29" customWidth="1"/>
    <col min="15116" max="15116" width="8.75" style="29" customWidth="1"/>
    <col min="15117" max="15349" width="9" style="29"/>
    <col min="15350" max="15350" width="3.625" style="29" customWidth="1"/>
    <col min="15351" max="15351" width="4" style="29" customWidth="1"/>
    <col min="15352" max="15354" width="2.625" style="29" customWidth="1"/>
    <col min="15355" max="15355" width="3.5" style="29" customWidth="1"/>
    <col min="15356" max="15357" width="5.625" style="29" customWidth="1"/>
    <col min="15358" max="15359" width="4.875" style="29" customWidth="1"/>
    <col min="15360" max="15360" width="5.625" style="29" customWidth="1"/>
    <col min="15361" max="15361" width="6.625" style="29" customWidth="1"/>
    <col min="15362" max="15362" width="4.375" style="29" customWidth="1"/>
    <col min="15363" max="15363" width="4.125" style="29" customWidth="1"/>
    <col min="15364" max="15364" width="3.625" style="29" customWidth="1"/>
    <col min="15365" max="15365" width="4.125" style="29" customWidth="1"/>
    <col min="15366" max="15366" width="5.625" style="29" customWidth="1"/>
    <col min="15367" max="15369" width="3" style="29" customWidth="1"/>
    <col min="15370" max="15371" width="2.625" style="29" customWidth="1"/>
    <col min="15372" max="15372" width="8.75" style="29" customWidth="1"/>
    <col min="15373" max="15605" width="9" style="29"/>
    <col min="15606" max="15606" width="3.625" style="29" customWidth="1"/>
    <col min="15607" max="15607" width="4" style="29" customWidth="1"/>
    <col min="15608" max="15610" width="2.625" style="29" customWidth="1"/>
    <col min="15611" max="15611" width="3.5" style="29" customWidth="1"/>
    <col min="15612" max="15613" width="5.625" style="29" customWidth="1"/>
    <col min="15614" max="15615" width="4.875" style="29" customWidth="1"/>
    <col min="15616" max="15616" width="5.625" style="29" customWidth="1"/>
    <col min="15617" max="15617" width="6.625" style="29" customWidth="1"/>
    <col min="15618" max="15618" width="4.375" style="29" customWidth="1"/>
    <col min="15619" max="15619" width="4.125" style="29" customWidth="1"/>
    <col min="15620" max="15620" width="3.625" style="29" customWidth="1"/>
    <col min="15621" max="15621" width="4.125" style="29" customWidth="1"/>
    <col min="15622" max="15622" width="5.625" style="29" customWidth="1"/>
    <col min="15623" max="15625" width="3" style="29" customWidth="1"/>
    <col min="15626" max="15627" width="2.625" style="29" customWidth="1"/>
    <col min="15628" max="15628" width="8.75" style="29" customWidth="1"/>
    <col min="15629" max="15861" width="9" style="29"/>
    <col min="15862" max="15862" width="3.625" style="29" customWidth="1"/>
    <col min="15863" max="15863" width="4" style="29" customWidth="1"/>
    <col min="15864" max="15866" width="2.625" style="29" customWidth="1"/>
    <col min="15867" max="15867" width="3.5" style="29" customWidth="1"/>
    <col min="15868" max="15869" width="5.625" style="29" customWidth="1"/>
    <col min="15870" max="15871" width="4.875" style="29" customWidth="1"/>
    <col min="15872" max="15872" width="5.625" style="29" customWidth="1"/>
    <col min="15873" max="15873" width="6.625" style="29" customWidth="1"/>
    <col min="15874" max="15874" width="4.375" style="29" customWidth="1"/>
    <col min="15875" max="15875" width="4.125" style="29" customWidth="1"/>
    <col min="15876" max="15876" width="3.625" style="29" customWidth="1"/>
    <col min="15877" max="15877" width="4.125" style="29" customWidth="1"/>
    <col min="15878" max="15878" width="5.625" style="29" customWidth="1"/>
    <col min="15879" max="15881" width="3" style="29" customWidth="1"/>
    <col min="15882" max="15883" width="2.625" style="29" customWidth="1"/>
    <col min="15884" max="15884" width="8.75" style="29" customWidth="1"/>
    <col min="15885" max="16117" width="9" style="29"/>
    <col min="16118" max="16118" width="3.625" style="29" customWidth="1"/>
    <col min="16119" max="16119" width="4" style="29" customWidth="1"/>
    <col min="16120" max="16122" width="2.625" style="29" customWidth="1"/>
    <col min="16123" max="16123" width="3.5" style="29" customWidth="1"/>
    <col min="16124" max="16125" width="5.625" style="29" customWidth="1"/>
    <col min="16126" max="16127" width="4.875" style="29" customWidth="1"/>
    <col min="16128" max="16128" width="5.625" style="29" customWidth="1"/>
    <col min="16129" max="16129" width="6.625" style="29" customWidth="1"/>
    <col min="16130" max="16130" width="4.375" style="29" customWidth="1"/>
    <col min="16131" max="16131" width="4.125" style="29" customWidth="1"/>
    <col min="16132" max="16132" width="3.625" style="29" customWidth="1"/>
    <col min="16133" max="16133" width="4.125" style="29" customWidth="1"/>
    <col min="16134" max="16134" width="5.625" style="29" customWidth="1"/>
    <col min="16135" max="16137" width="3" style="29" customWidth="1"/>
    <col min="16138" max="16139" width="2.625" style="29" customWidth="1"/>
    <col min="16140" max="16140" width="8.75" style="29" customWidth="1"/>
    <col min="16141" max="16384" width="9" style="29"/>
  </cols>
  <sheetData>
    <row r="1" spans="1:38" ht="18.75">
      <c r="A1" s="912" t="s">
        <v>146</v>
      </c>
      <c r="B1" s="912"/>
      <c r="C1" s="912"/>
      <c r="D1" s="912"/>
      <c r="E1" s="912"/>
      <c r="F1" s="912"/>
      <c r="G1" s="912"/>
      <c r="H1" s="912"/>
      <c r="I1" s="912"/>
      <c r="J1" s="912"/>
      <c r="K1" s="912"/>
      <c r="L1" s="912"/>
      <c r="M1" s="912"/>
      <c r="N1" s="912"/>
      <c r="O1" s="912"/>
      <c r="P1" s="912"/>
      <c r="Q1" s="912"/>
      <c r="R1" s="912"/>
      <c r="S1" s="912"/>
      <c r="T1" s="912"/>
      <c r="U1" s="912"/>
      <c r="V1" s="912"/>
      <c r="W1" s="912"/>
    </row>
    <row r="2" spans="1:38" ht="8.25" customHeight="1" thickBot="1">
      <c r="C2" s="30"/>
      <c r="AL2" s="63"/>
    </row>
    <row r="3" spans="1:38" ht="15" thickTop="1" thickBot="1">
      <c r="A3" s="913" t="s">
        <v>147</v>
      </c>
      <c r="B3" s="913"/>
      <c r="C3" s="913"/>
      <c r="D3" s="913"/>
      <c r="E3" s="913"/>
      <c r="F3" s="913"/>
      <c r="G3" s="913"/>
      <c r="H3" s="913"/>
      <c r="I3" s="913"/>
      <c r="J3" s="913"/>
      <c r="K3" s="913"/>
      <c r="L3" s="913"/>
      <c r="M3" s="913"/>
      <c r="N3" s="913"/>
      <c r="O3" s="914"/>
      <c r="P3" s="915" t="s">
        <v>148</v>
      </c>
      <c r="Q3" s="916"/>
      <c r="R3" s="917">
        <f ca="1">運行指示書!AF2</f>
        <v>44818</v>
      </c>
      <c r="S3" s="917"/>
      <c r="T3" s="917"/>
      <c r="U3" s="917"/>
      <c r="V3" s="917"/>
      <c r="W3" s="918"/>
      <c r="Z3" s="7"/>
      <c r="AA3" s="7"/>
      <c r="AB3" s="7"/>
      <c r="AC3" s="43"/>
      <c r="AD3" s="44"/>
      <c r="AE3" s="17"/>
      <c r="AF3" s="17"/>
      <c r="AG3" s="17"/>
      <c r="AH3" s="17"/>
      <c r="AI3" s="17"/>
      <c r="AJ3" s="17"/>
      <c r="AK3" s="17"/>
      <c r="AL3" s="17"/>
    </row>
    <row r="4" spans="1:38" customFormat="1" ht="14.25" thickTop="1">
      <c r="A4" s="919" t="s">
        <v>149</v>
      </c>
      <c r="B4" s="920"/>
      <c r="C4" s="925" t="s">
        <v>150</v>
      </c>
      <c r="D4" s="920"/>
      <c r="E4" s="926"/>
      <c r="F4" s="927" t="str">
        <f>料金計算表!M30</f>
        <v>ひばり旅行センター</v>
      </c>
      <c r="G4" s="928"/>
      <c r="H4" s="928"/>
      <c r="I4" s="928"/>
      <c r="J4" s="928"/>
      <c r="K4" s="928"/>
      <c r="L4" s="928"/>
      <c r="M4" s="928"/>
      <c r="N4" s="928"/>
      <c r="O4" s="929" t="s">
        <v>18</v>
      </c>
      <c r="P4" s="931" t="s">
        <v>151</v>
      </c>
      <c r="Q4" s="932"/>
      <c r="R4" s="933" t="str">
        <f>料金計算表!M32</f>
        <v>0749-62-7111</v>
      </c>
      <c r="S4" s="933"/>
      <c r="T4" s="933"/>
      <c r="U4" s="933"/>
      <c r="V4" s="933"/>
      <c r="W4" s="934"/>
      <c r="Z4" s="7"/>
      <c r="AA4" s="7"/>
      <c r="AB4" s="7"/>
      <c r="AC4" s="6"/>
      <c r="AD4" s="44"/>
      <c r="AE4" s="17"/>
      <c r="AF4" s="17"/>
      <c r="AG4" s="17"/>
      <c r="AH4" s="17"/>
      <c r="AI4" s="17"/>
      <c r="AJ4" s="17"/>
      <c r="AK4" s="17"/>
      <c r="AL4" s="17"/>
    </row>
    <row r="5" spans="1:38" customFormat="1">
      <c r="A5" s="921"/>
      <c r="B5" s="922"/>
      <c r="C5" s="949" t="s">
        <v>152</v>
      </c>
      <c r="D5" s="950"/>
      <c r="E5" s="951"/>
      <c r="F5" s="952" t="s">
        <v>410</v>
      </c>
      <c r="G5" s="953"/>
      <c r="H5" s="953"/>
      <c r="I5" s="954" t="str">
        <f>料金計算表!M31</f>
        <v>山崎</v>
      </c>
      <c r="J5" s="954"/>
      <c r="K5" s="954"/>
      <c r="L5" s="955"/>
      <c r="M5" s="955"/>
      <c r="N5" s="955"/>
      <c r="O5" s="930"/>
      <c r="P5" s="931" t="s">
        <v>153</v>
      </c>
      <c r="Q5" s="932"/>
      <c r="R5" s="933" t="str">
        <f>料金計算表!M33</f>
        <v>0749-62-3113</v>
      </c>
      <c r="S5" s="933"/>
      <c r="T5" s="933"/>
      <c r="U5" s="933"/>
      <c r="V5" s="933"/>
      <c r="W5" s="934"/>
      <c r="Z5" s="7"/>
      <c r="AA5" s="7"/>
      <c r="AB5" s="7"/>
      <c r="AC5" s="6"/>
      <c r="AD5" s="44"/>
      <c r="AE5" s="17"/>
      <c r="AF5" s="17"/>
      <c r="AG5" s="17"/>
      <c r="AH5" s="17"/>
      <c r="AI5" s="17"/>
      <c r="AJ5" s="17"/>
      <c r="AK5" s="17"/>
      <c r="AL5" s="17"/>
    </row>
    <row r="6" spans="1:38" customFormat="1">
      <c r="A6" s="921"/>
      <c r="B6" s="922"/>
      <c r="C6" s="935" t="s">
        <v>154</v>
      </c>
      <c r="D6" s="922"/>
      <c r="E6" s="936"/>
      <c r="F6" s="939"/>
      <c r="G6" s="939"/>
      <c r="H6" s="939"/>
      <c r="I6" s="939"/>
      <c r="J6" s="939"/>
      <c r="K6" s="939"/>
      <c r="L6" s="939"/>
      <c r="M6" s="939"/>
      <c r="N6" s="939"/>
      <c r="O6" s="939"/>
      <c r="P6" s="941" t="s">
        <v>381</v>
      </c>
      <c r="Q6" s="942"/>
      <c r="R6" s="943"/>
      <c r="S6" s="943"/>
      <c r="T6" s="943"/>
      <c r="U6" s="943"/>
      <c r="V6" s="943"/>
      <c r="W6" s="944"/>
      <c r="Z6" s="7"/>
      <c r="AA6" s="7"/>
      <c r="AB6" s="7"/>
      <c r="AC6" s="43"/>
      <c r="AD6" s="44"/>
      <c r="AE6" s="17"/>
      <c r="AF6" s="17"/>
      <c r="AG6" s="17"/>
      <c r="AH6" s="17"/>
      <c r="AI6" s="17"/>
      <c r="AJ6" s="17"/>
      <c r="AK6" s="17"/>
      <c r="AL6" s="17"/>
    </row>
    <row r="7" spans="1:38" customFormat="1" ht="14.25" thickBot="1">
      <c r="A7" s="923"/>
      <c r="B7" s="924"/>
      <c r="C7" s="937"/>
      <c r="D7" s="924"/>
      <c r="E7" s="938"/>
      <c r="F7" s="940"/>
      <c r="G7" s="940"/>
      <c r="H7" s="940"/>
      <c r="I7" s="940"/>
      <c r="J7" s="940"/>
      <c r="K7" s="940"/>
      <c r="L7" s="940"/>
      <c r="M7" s="940"/>
      <c r="N7" s="940"/>
      <c r="O7" s="940"/>
      <c r="P7" s="945" t="s">
        <v>376</v>
      </c>
      <c r="Q7" s="946"/>
      <c r="R7" s="947">
        <f>料金計算表!G5</f>
        <v>0</v>
      </c>
      <c r="S7" s="947"/>
      <c r="T7" s="947"/>
      <c r="U7" s="947"/>
      <c r="V7" s="947"/>
      <c r="W7" s="948"/>
      <c r="Z7" s="7"/>
      <c r="AA7" s="7"/>
      <c r="AB7" s="7"/>
      <c r="AC7" s="43"/>
      <c r="AD7" s="44"/>
      <c r="AE7" s="17"/>
      <c r="AF7" s="17"/>
      <c r="AG7" s="17"/>
      <c r="AH7" s="17"/>
      <c r="AI7" s="17"/>
      <c r="AJ7" s="17"/>
      <c r="AK7" s="17"/>
      <c r="AL7" s="17"/>
    </row>
    <row r="8" spans="1:38" customFormat="1" ht="13.5" customHeight="1">
      <c r="A8" s="1016" t="s">
        <v>282</v>
      </c>
      <c r="B8" s="965"/>
      <c r="C8" s="963" t="s">
        <v>150</v>
      </c>
      <c r="D8" s="964"/>
      <c r="E8" s="965"/>
      <c r="F8" s="966" t="s">
        <v>270</v>
      </c>
      <c r="G8" s="967"/>
      <c r="H8" s="970">
        <f>料金計算表!M29</f>
        <v>0</v>
      </c>
      <c r="I8" s="970"/>
      <c r="J8" s="970"/>
      <c r="K8" s="970"/>
      <c r="L8" s="970"/>
      <c r="M8" s="970"/>
      <c r="N8" s="970"/>
      <c r="O8" s="972" t="s">
        <v>18</v>
      </c>
      <c r="P8" s="974" t="s">
        <v>155</v>
      </c>
      <c r="Q8" s="975"/>
      <c r="R8" s="974">
        <f>料金計算表!C16</f>
        <v>0</v>
      </c>
      <c r="S8" s="1019"/>
      <c r="T8" s="1019"/>
      <c r="U8" s="1019"/>
      <c r="V8" s="1019"/>
      <c r="W8" s="1020"/>
      <c r="Z8" s="7"/>
      <c r="AA8" s="7"/>
      <c r="AB8" s="7"/>
      <c r="AC8" s="43"/>
      <c r="AD8" s="44"/>
      <c r="AE8" s="17"/>
      <c r="AF8" s="17"/>
      <c r="AG8" s="17"/>
      <c r="AH8" s="17"/>
      <c r="AI8" s="17"/>
      <c r="AJ8" s="17"/>
      <c r="AK8" s="17"/>
      <c r="AL8" s="17"/>
    </row>
    <row r="9" spans="1:38" customFormat="1" ht="13.5" customHeight="1">
      <c r="A9" s="921"/>
      <c r="B9" s="936"/>
      <c r="C9" s="1021" t="s">
        <v>152</v>
      </c>
      <c r="D9" s="1022"/>
      <c r="E9" s="1023"/>
      <c r="F9" s="968"/>
      <c r="G9" s="969"/>
      <c r="H9" s="971"/>
      <c r="I9" s="971"/>
      <c r="J9" s="971"/>
      <c r="K9" s="971"/>
      <c r="L9" s="971"/>
      <c r="M9" s="971"/>
      <c r="N9" s="971"/>
      <c r="O9" s="973"/>
      <c r="P9" s="931" t="s">
        <v>156</v>
      </c>
      <c r="Q9" s="932"/>
      <c r="R9" s="931">
        <f>料金計算表!C17</f>
        <v>0</v>
      </c>
      <c r="S9" s="958"/>
      <c r="T9" s="958"/>
      <c r="U9" s="958"/>
      <c r="V9" s="958"/>
      <c r="W9" s="959"/>
      <c r="Z9" s="7"/>
      <c r="AA9" s="7"/>
      <c r="AB9" s="7"/>
      <c r="AC9" s="7"/>
      <c r="AD9" s="44"/>
      <c r="AE9" s="17"/>
      <c r="AF9" s="17"/>
      <c r="AG9" s="17"/>
      <c r="AH9" s="17"/>
      <c r="AI9" s="17"/>
      <c r="AJ9" s="17"/>
      <c r="AK9" s="17"/>
      <c r="AL9" s="17"/>
    </row>
    <row r="10" spans="1:38" customFormat="1" ht="13.5" customHeight="1">
      <c r="A10" s="921"/>
      <c r="B10" s="936"/>
      <c r="C10" s="935" t="s">
        <v>154</v>
      </c>
      <c r="D10" s="922"/>
      <c r="E10" s="936"/>
      <c r="F10" s="1026">
        <f>料金計算表!C14</f>
        <v>0</v>
      </c>
      <c r="G10" s="956"/>
      <c r="H10" s="956"/>
      <c r="I10" s="956"/>
      <c r="J10" s="956"/>
      <c r="K10" s="956"/>
      <c r="L10" s="956"/>
      <c r="M10" s="956"/>
      <c r="N10" s="956"/>
      <c r="O10" s="957"/>
      <c r="P10" s="931" t="s">
        <v>157</v>
      </c>
      <c r="Q10" s="932"/>
      <c r="R10" s="931"/>
      <c r="S10" s="958"/>
      <c r="T10" s="958"/>
      <c r="U10" s="958"/>
      <c r="V10" s="958"/>
      <c r="W10" s="959"/>
      <c r="Z10" s="7"/>
      <c r="AA10" s="7"/>
      <c r="AB10" s="7"/>
      <c r="AC10" s="7"/>
      <c r="AD10" s="44"/>
      <c r="AE10" s="17"/>
      <c r="AF10" s="17"/>
      <c r="AG10" s="17"/>
      <c r="AH10" s="17"/>
      <c r="AI10" s="17"/>
      <c r="AJ10" s="17"/>
      <c r="AK10" s="17"/>
      <c r="AL10" s="17"/>
    </row>
    <row r="11" spans="1:38" customFormat="1" ht="14.25" customHeight="1" thickBot="1">
      <c r="A11" s="1017"/>
      <c r="B11" s="1018"/>
      <c r="C11" s="1024"/>
      <c r="D11" s="1025"/>
      <c r="E11" s="1018"/>
      <c r="F11" s="960">
        <f>料金計算表!C15</f>
        <v>0</v>
      </c>
      <c r="G11" s="961"/>
      <c r="H11" s="961"/>
      <c r="I11" s="961"/>
      <c r="J11" s="961"/>
      <c r="K11" s="961"/>
      <c r="L11" s="961"/>
      <c r="M11" s="961"/>
      <c r="N11" s="961"/>
      <c r="O11" s="962"/>
      <c r="P11" s="976" t="s">
        <v>379</v>
      </c>
      <c r="Q11" s="977"/>
      <c r="R11" s="995">
        <f>料金計算表!F16</f>
        <v>0</v>
      </c>
      <c r="S11" s="996"/>
      <c r="T11" s="996"/>
      <c r="U11" s="996"/>
      <c r="V11" s="996"/>
      <c r="W11" s="997"/>
      <c r="Z11" s="7"/>
      <c r="AA11" s="7"/>
      <c r="AB11" s="7"/>
      <c r="AC11" s="7"/>
      <c r="AD11" s="64"/>
      <c r="AE11" s="17"/>
      <c r="AF11" s="17"/>
      <c r="AG11" s="17"/>
      <c r="AH11" s="65"/>
      <c r="AI11" s="65"/>
      <c r="AJ11" s="10"/>
      <c r="AK11" s="10"/>
      <c r="AL11" s="17"/>
    </row>
    <row r="12" spans="1:38" ht="14.25" customHeight="1" thickTop="1">
      <c r="A12" s="925" t="s">
        <v>283</v>
      </c>
      <c r="B12" s="926"/>
      <c r="C12" s="925" t="s">
        <v>150</v>
      </c>
      <c r="D12" s="920"/>
      <c r="E12" s="926"/>
      <c r="F12" s="998" t="s">
        <v>158</v>
      </c>
      <c r="G12" s="999"/>
      <c r="H12" s="999"/>
      <c r="I12" s="999"/>
      <c r="J12" s="999"/>
      <c r="K12" s="999"/>
      <c r="L12" s="999"/>
      <c r="M12" s="999"/>
      <c r="N12" s="999"/>
      <c r="O12" s="1000"/>
      <c r="P12" s="1004" t="s">
        <v>159</v>
      </c>
      <c r="Q12" s="1004"/>
      <c r="R12" s="1004"/>
      <c r="S12" s="1004"/>
      <c r="T12" s="1004"/>
      <c r="U12" s="1004"/>
      <c r="V12" s="1004"/>
      <c r="W12" s="1005"/>
      <c r="Z12" s="7"/>
      <c r="AA12" s="7"/>
      <c r="AB12" s="7"/>
      <c r="AC12" s="7"/>
      <c r="AD12" s="7"/>
      <c r="AE12" s="17"/>
      <c r="AF12" s="17"/>
      <c r="AG12" s="17"/>
      <c r="AH12" s="17"/>
      <c r="AI12" s="17"/>
      <c r="AJ12" s="17"/>
      <c r="AK12" s="17"/>
      <c r="AL12" s="17"/>
    </row>
    <row r="13" spans="1:38">
      <c r="A13" s="935"/>
      <c r="B13" s="936"/>
      <c r="C13" s="935" t="s">
        <v>152</v>
      </c>
      <c r="D13" s="922"/>
      <c r="E13" s="936"/>
      <c r="F13" s="1001"/>
      <c r="G13" s="1002"/>
      <c r="H13" s="1002"/>
      <c r="I13" s="1002"/>
      <c r="J13" s="1002"/>
      <c r="K13" s="1002"/>
      <c r="L13" s="1002"/>
      <c r="M13" s="1002"/>
      <c r="N13" s="1002"/>
      <c r="O13" s="1003"/>
      <c r="P13" s="1006" t="s">
        <v>160</v>
      </c>
      <c r="Q13" s="1006"/>
      <c r="R13" s="1006"/>
      <c r="S13" s="1006"/>
      <c r="T13" s="1006"/>
      <c r="U13" s="1006"/>
      <c r="V13" s="1006"/>
      <c r="W13" s="1007"/>
      <c r="Z13" s="6"/>
      <c r="AA13" s="6"/>
      <c r="AB13" s="6"/>
      <c r="AC13" s="6"/>
      <c r="AD13" s="6"/>
      <c r="AE13" s="6"/>
      <c r="AF13" s="6"/>
      <c r="AG13" s="6"/>
      <c r="AH13" s="6"/>
      <c r="AI13" s="6"/>
      <c r="AJ13" s="6"/>
      <c r="AK13" s="6"/>
      <c r="AL13" s="6"/>
    </row>
    <row r="14" spans="1:38">
      <c r="A14" s="935"/>
      <c r="B14" s="936"/>
      <c r="C14" s="1008" t="s">
        <v>154</v>
      </c>
      <c r="D14" s="1009"/>
      <c r="E14" s="1010"/>
      <c r="F14" s="1011" t="s">
        <v>161</v>
      </c>
      <c r="G14" s="1011"/>
      <c r="H14" s="1011"/>
      <c r="I14" s="1011"/>
      <c r="J14" s="1011"/>
      <c r="K14" s="1011"/>
      <c r="L14" s="1011"/>
      <c r="M14" s="1011"/>
      <c r="N14" s="1011"/>
      <c r="O14" s="1012"/>
      <c r="P14" s="1015" t="s">
        <v>162</v>
      </c>
      <c r="Q14" s="1006"/>
      <c r="R14" s="1006"/>
      <c r="S14" s="1006"/>
      <c r="T14" s="1006"/>
      <c r="U14" s="1006"/>
      <c r="V14" s="1006"/>
      <c r="W14" s="1007"/>
      <c r="Z14" s="7"/>
      <c r="AA14" s="7"/>
      <c r="AB14" s="7"/>
      <c r="AC14" s="7"/>
      <c r="AD14" s="7"/>
      <c r="AE14" s="7"/>
      <c r="AF14" s="7"/>
      <c r="AG14" s="7"/>
      <c r="AH14" s="7"/>
      <c r="AI14" s="7"/>
      <c r="AJ14" s="7"/>
      <c r="AK14" s="7"/>
      <c r="AL14" s="7"/>
    </row>
    <row r="15" spans="1:38">
      <c r="A15" s="935"/>
      <c r="B15" s="936"/>
      <c r="C15" s="983"/>
      <c r="D15" s="984"/>
      <c r="E15" s="985"/>
      <c r="F15" s="1013"/>
      <c r="G15" s="1013"/>
      <c r="H15" s="1013"/>
      <c r="I15" s="1013"/>
      <c r="J15" s="1013"/>
      <c r="K15" s="1013"/>
      <c r="L15" s="1013"/>
      <c r="M15" s="1013"/>
      <c r="N15" s="1013"/>
      <c r="O15" s="1014"/>
      <c r="P15" s="978" t="s">
        <v>163</v>
      </c>
      <c r="Q15" s="978"/>
      <c r="R15" s="978"/>
      <c r="S15" s="978"/>
      <c r="T15" s="978"/>
      <c r="U15" s="978"/>
      <c r="V15" s="978"/>
      <c r="W15" s="979"/>
      <c r="Z15" s="8"/>
      <c r="AA15" s="9"/>
      <c r="AB15" s="49"/>
      <c r="AC15" s="49"/>
      <c r="AD15" s="49"/>
      <c r="AE15" s="49"/>
      <c r="AF15" s="49"/>
      <c r="AG15" s="49"/>
      <c r="AH15" s="49"/>
      <c r="AI15" s="49"/>
      <c r="AJ15" s="49"/>
      <c r="AK15" s="49"/>
      <c r="AL15" s="49"/>
    </row>
    <row r="16" spans="1:38" ht="13.5" customHeight="1">
      <c r="A16" s="935"/>
      <c r="B16" s="936"/>
      <c r="C16" s="980" t="s">
        <v>164</v>
      </c>
      <c r="D16" s="981"/>
      <c r="E16" s="982"/>
      <c r="F16" s="986" t="s">
        <v>166</v>
      </c>
      <c r="G16" s="987"/>
      <c r="H16" s="987"/>
      <c r="I16" s="987"/>
      <c r="J16" s="987"/>
      <c r="K16" s="987"/>
      <c r="L16" s="987"/>
      <c r="M16" s="987"/>
      <c r="N16" s="987"/>
      <c r="O16" s="987"/>
      <c r="P16" s="987"/>
      <c r="Q16" s="987"/>
      <c r="R16" s="986" t="s">
        <v>165</v>
      </c>
      <c r="S16" s="987"/>
      <c r="T16" s="988"/>
      <c r="U16" s="225" t="s">
        <v>167</v>
      </c>
      <c r="V16" s="992" t="s">
        <v>168</v>
      </c>
      <c r="W16" s="992"/>
      <c r="Z16" s="10"/>
      <c r="AB16" s="105"/>
      <c r="AC16" s="105"/>
      <c r="AD16" s="105"/>
      <c r="AE16" s="45"/>
      <c r="AF16" s="45"/>
      <c r="AG16" s="45"/>
      <c r="AH16" s="45"/>
      <c r="AI16" s="45"/>
      <c r="AJ16" s="45"/>
      <c r="AK16" s="45"/>
      <c r="AL16" s="45"/>
    </row>
    <row r="17" spans="1:38">
      <c r="A17" s="983"/>
      <c r="B17" s="985"/>
      <c r="C17" s="983"/>
      <c r="D17" s="984"/>
      <c r="E17" s="985"/>
      <c r="F17" s="993" t="s">
        <v>169</v>
      </c>
      <c r="G17" s="994"/>
      <c r="H17" s="994"/>
      <c r="I17" s="994"/>
      <c r="J17" s="994"/>
      <c r="K17" s="994"/>
      <c r="L17" s="994"/>
      <c r="M17" s="994"/>
      <c r="N17" s="994"/>
      <c r="O17" s="994"/>
      <c r="P17" s="994"/>
      <c r="Q17" s="994"/>
      <c r="R17" s="989"/>
      <c r="S17" s="990"/>
      <c r="T17" s="991"/>
      <c r="U17" s="226" t="s">
        <v>170</v>
      </c>
      <c r="V17" s="992" t="s">
        <v>168</v>
      </c>
      <c r="W17" s="992"/>
      <c r="Z17" s="12"/>
      <c r="AC17" s="49"/>
      <c r="AD17" s="14"/>
      <c r="AE17" s="14"/>
      <c r="AF17" s="14"/>
      <c r="AG17" s="14"/>
      <c r="AH17" s="14"/>
      <c r="AI17" s="14"/>
      <c r="AJ17" s="14"/>
      <c r="AK17" s="14"/>
      <c r="AL17" s="14"/>
    </row>
    <row r="18" spans="1:38" ht="3.75" customHeight="1" thickBot="1">
      <c r="A18" s="104"/>
      <c r="B18" s="85"/>
      <c r="C18" s="106"/>
      <c r="D18" s="85"/>
      <c r="E18" s="85"/>
      <c r="F18" s="108"/>
      <c r="G18" s="108"/>
      <c r="H18" s="108"/>
      <c r="I18" s="108"/>
      <c r="J18" s="108"/>
      <c r="K18" s="108"/>
      <c r="L18" s="108"/>
      <c r="M18" s="108"/>
      <c r="N18" s="108"/>
      <c r="O18" s="108"/>
      <c r="P18" s="108"/>
      <c r="Q18" s="108"/>
      <c r="R18" s="108"/>
      <c r="S18" s="108"/>
      <c r="T18" s="107"/>
      <c r="U18" s="107"/>
      <c r="Z18" s="13"/>
      <c r="AA18" s="11"/>
      <c r="AB18" s="46"/>
      <c r="AC18" s="113"/>
      <c r="AD18" s="113"/>
      <c r="AE18" s="113"/>
      <c r="AF18" s="48"/>
      <c r="AG18" s="48"/>
      <c r="AH18" s="48"/>
      <c r="AI18" s="48"/>
      <c r="AJ18" s="48"/>
      <c r="AK18" s="48"/>
      <c r="AL18" s="48"/>
    </row>
    <row r="19" spans="1:38" ht="13.5" customHeight="1">
      <c r="A19" s="1037" t="s">
        <v>171</v>
      </c>
      <c r="B19" s="1038"/>
      <c r="C19" s="1038"/>
      <c r="D19" s="1038"/>
      <c r="E19" s="1042">
        <f>料金計算表!B10</f>
        <v>10</v>
      </c>
      <c r="F19" s="1043"/>
      <c r="G19" s="1043"/>
      <c r="H19" s="1048" t="s">
        <v>172</v>
      </c>
      <c r="I19" s="1051" t="s">
        <v>173</v>
      </c>
      <c r="J19" s="1051"/>
      <c r="K19" s="1054" t="s">
        <v>174</v>
      </c>
      <c r="L19" s="1054"/>
      <c r="M19" s="974" t="s">
        <v>175</v>
      </c>
      <c r="N19" s="975"/>
      <c r="O19" s="974" t="s">
        <v>176</v>
      </c>
      <c r="P19" s="975"/>
      <c r="Q19" s="1027" t="s">
        <v>285</v>
      </c>
      <c r="R19" s="1028"/>
      <c r="S19" s="1029"/>
      <c r="T19" s="1030" t="s">
        <v>182</v>
      </c>
      <c r="U19" s="1031"/>
      <c r="V19" s="1031"/>
      <c r="W19" s="1031"/>
      <c r="Z19" s="13"/>
      <c r="AA19" s="9"/>
      <c r="AB19" s="48"/>
      <c r="AC19" s="113"/>
      <c r="AD19" s="113"/>
      <c r="AE19" s="113"/>
      <c r="AF19" s="14"/>
      <c r="AG19" s="14"/>
      <c r="AH19" s="14"/>
      <c r="AI19" s="14"/>
      <c r="AJ19" s="14"/>
      <c r="AK19" s="14"/>
      <c r="AL19" s="14"/>
    </row>
    <row r="20" spans="1:38" ht="13.5" customHeight="1">
      <c r="A20" s="1039"/>
      <c r="B20" s="1040"/>
      <c r="C20" s="1040"/>
      <c r="D20" s="1040"/>
      <c r="E20" s="1044"/>
      <c r="F20" s="1045"/>
      <c r="G20" s="1045"/>
      <c r="H20" s="1049"/>
      <c r="I20" s="1052"/>
      <c r="J20" s="1052"/>
      <c r="K20" s="1032"/>
      <c r="L20" s="1033"/>
      <c r="M20" s="980"/>
      <c r="N20" s="982"/>
      <c r="O20" s="980"/>
      <c r="P20" s="982"/>
      <c r="Q20" s="980"/>
      <c r="R20" s="981"/>
      <c r="S20" s="1034"/>
      <c r="T20" s="1035" t="s">
        <v>183</v>
      </c>
      <c r="U20" s="1036"/>
      <c r="V20" s="1036"/>
      <c r="W20" s="1036"/>
      <c r="X20" s="86"/>
      <c r="Y20" s="86"/>
      <c r="Z20" s="69"/>
      <c r="AA20" s="115"/>
      <c r="AB20" s="115"/>
      <c r="AC20" s="113"/>
      <c r="AD20" s="113"/>
      <c r="AE20" s="113"/>
      <c r="AF20" s="19"/>
      <c r="AG20" s="19"/>
      <c r="AH20" s="19"/>
      <c r="AI20" s="19"/>
      <c r="AJ20" s="19"/>
      <c r="AK20" s="19"/>
      <c r="AL20" s="19"/>
    </row>
    <row r="21" spans="1:38" ht="14.25" customHeight="1">
      <c r="A21" s="1041"/>
      <c r="B21" s="990"/>
      <c r="C21" s="990"/>
      <c r="D21" s="990"/>
      <c r="E21" s="1046"/>
      <c r="F21" s="1047"/>
      <c r="G21" s="1047"/>
      <c r="H21" s="1050"/>
      <c r="I21" s="1053"/>
      <c r="J21" s="1053"/>
      <c r="K21" s="31">
        <f>IF(料金計算表!M37=リスト集!F18,1,0)</f>
        <v>0</v>
      </c>
      <c r="L21" s="114" t="s">
        <v>177</v>
      </c>
      <c r="M21" s="102">
        <f>IF(料金計算表!M37=リスト集!F19,1,0)</f>
        <v>0</v>
      </c>
      <c r="N21" s="114" t="s">
        <v>284</v>
      </c>
      <c r="O21" s="31">
        <f>IF(料金計算表!M37=リスト集!F20,1,0)</f>
        <v>0</v>
      </c>
      <c r="P21" s="114" t="s">
        <v>177</v>
      </c>
      <c r="Q21" s="1055"/>
      <c r="R21" s="1056"/>
      <c r="S21" s="1057"/>
      <c r="T21" s="1058">
        <f>料金計算表!M39</f>
        <v>42546</v>
      </c>
      <c r="U21" s="1059"/>
      <c r="V21" s="1060">
        <f>料金計算表!M41</f>
        <v>0</v>
      </c>
      <c r="W21" s="1060"/>
      <c r="Y21" s="29" t="s">
        <v>382</v>
      </c>
      <c r="Z21" s="12"/>
      <c r="AA21" s="9"/>
      <c r="AC21" s="113"/>
      <c r="AD21" s="113"/>
      <c r="AE21" s="113"/>
      <c r="AF21" s="15"/>
      <c r="AG21" s="14"/>
      <c r="AH21" s="14"/>
      <c r="AI21" s="16"/>
      <c r="AJ21" s="14"/>
      <c r="AK21" s="14"/>
      <c r="AL21" s="14"/>
    </row>
    <row r="22" spans="1:38" ht="14.25">
      <c r="A22" s="1061" t="s">
        <v>178</v>
      </c>
      <c r="B22" s="922"/>
      <c r="C22" s="922"/>
      <c r="D22" s="922"/>
      <c r="E22" s="1063">
        <f>料金計算表!C10</f>
        <v>44905</v>
      </c>
      <c r="F22" s="1064"/>
      <c r="G22" s="1064"/>
      <c r="H22" s="1065"/>
      <c r="I22" s="1069" t="s">
        <v>179</v>
      </c>
      <c r="J22" s="1071"/>
      <c r="K22" s="1072"/>
      <c r="L22" s="1072"/>
      <c r="M22" s="1072"/>
      <c r="N22" s="1072"/>
      <c r="O22" s="981" t="s">
        <v>180</v>
      </c>
      <c r="P22" s="981"/>
      <c r="Q22" s="981"/>
      <c r="R22" s="981"/>
      <c r="S22" s="1034"/>
      <c r="T22" s="1035" t="s">
        <v>184</v>
      </c>
      <c r="U22" s="1036"/>
      <c r="V22" s="1036"/>
      <c r="W22" s="1036"/>
      <c r="X22" s="85"/>
      <c r="Z22" s="17"/>
      <c r="AC22" s="115"/>
      <c r="AD22" s="113"/>
      <c r="AE22" s="113"/>
      <c r="AF22" s="49"/>
      <c r="AG22" s="49"/>
      <c r="AH22" s="49"/>
      <c r="AI22" s="49"/>
      <c r="AJ22" s="49"/>
      <c r="AK22" s="49"/>
      <c r="AL22" s="49"/>
    </row>
    <row r="23" spans="1:38" ht="15" thickBot="1">
      <c r="A23" s="1062"/>
      <c r="B23" s="924"/>
      <c r="C23" s="924"/>
      <c r="D23" s="924"/>
      <c r="E23" s="1066"/>
      <c r="F23" s="1067"/>
      <c r="G23" s="1067"/>
      <c r="H23" s="1068"/>
      <c r="I23" s="1070"/>
      <c r="J23" s="1074"/>
      <c r="K23" s="1075"/>
      <c r="L23" s="1075"/>
      <c r="M23" s="1075"/>
      <c r="N23" s="1075"/>
      <c r="O23" s="924"/>
      <c r="P23" s="924"/>
      <c r="Q23" s="924"/>
      <c r="R23" s="924"/>
      <c r="S23" s="1073"/>
      <c r="T23" s="1058">
        <f>IF(料金計算表!M40=0,料金計算表!M39,IF(料金計算表!M40=1,料金計算表!M39+1,IF(料金計算表!M40=2,料金計算表!M39+2)))</f>
        <v>42546</v>
      </c>
      <c r="U23" s="1059"/>
      <c r="V23" s="1076">
        <f>IF(料金計算表!M40=0,料金計算表!M45,IF(料金計算表!M40=1,料金計算表!O45,IF(料金計算表!M40=2,料金計算表!P45)))</f>
        <v>0</v>
      </c>
      <c r="W23" s="1076"/>
      <c r="Z23" s="7"/>
      <c r="AA23" s="7"/>
      <c r="AF23" s="45"/>
      <c r="AG23" s="45"/>
      <c r="AH23" s="45"/>
      <c r="AI23" s="45"/>
      <c r="AJ23" s="45"/>
      <c r="AK23" s="45"/>
      <c r="AL23" s="45"/>
    </row>
    <row r="24" spans="1:38" ht="5.25" customHeight="1" thickBot="1">
      <c r="A24" s="267"/>
      <c r="B24" s="268"/>
      <c r="C24" s="268"/>
      <c r="D24" s="268"/>
      <c r="E24" s="96"/>
      <c r="F24" s="96"/>
      <c r="G24" s="96"/>
      <c r="H24" s="96"/>
      <c r="I24" s="268"/>
      <c r="J24" s="97"/>
      <c r="K24" s="97"/>
      <c r="L24" s="97"/>
      <c r="M24" s="97"/>
      <c r="N24" s="97"/>
      <c r="O24" s="98"/>
      <c r="P24" s="98"/>
      <c r="Q24" s="98"/>
      <c r="R24" s="98"/>
      <c r="S24" s="98"/>
      <c r="T24" s="1077"/>
      <c r="U24" s="1078"/>
      <c r="V24" s="1078"/>
      <c r="W24" s="1078"/>
      <c r="Z24" s="7"/>
      <c r="AA24" s="7"/>
      <c r="AF24" s="45"/>
      <c r="AG24" s="45"/>
      <c r="AH24" s="45"/>
      <c r="AI24" s="45"/>
      <c r="AJ24" s="45"/>
      <c r="AK24" s="45"/>
      <c r="AL24" s="45"/>
    </row>
    <row r="25" spans="1:38" ht="14.25" customHeight="1">
      <c r="A25" s="1079" t="s">
        <v>181</v>
      </c>
      <c r="B25" s="1080"/>
      <c r="C25" s="1080"/>
      <c r="D25" s="1080"/>
      <c r="E25" s="1080"/>
      <c r="F25" s="1080"/>
      <c r="G25" s="1080"/>
      <c r="H25" s="1080"/>
      <c r="I25" s="1080"/>
      <c r="J25" s="1080"/>
      <c r="K25" s="1080"/>
      <c r="L25" s="1080"/>
      <c r="M25" s="1080"/>
      <c r="N25" s="1080"/>
      <c r="O25" s="1081"/>
      <c r="P25" s="70"/>
      <c r="Q25" s="1082" t="s">
        <v>233</v>
      </c>
      <c r="R25" s="1083"/>
      <c r="S25" s="1083"/>
      <c r="T25" s="1083" t="s">
        <v>295</v>
      </c>
      <c r="U25" s="1083"/>
      <c r="V25" s="1083"/>
      <c r="W25" s="1086"/>
      <c r="AG25" s="14"/>
      <c r="AH25" s="14"/>
      <c r="AI25" s="14"/>
      <c r="AJ25" s="14"/>
      <c r="AK25" s="14"/>
      <c r="AL25" s="14"/>
    </row>
    <row r="26" spans="1:38" ht="14.25" customHeight="1">
      <c r="A26" s="1087" t="str">
        <f>運行指示書!B7</f>
        <v>出庫</v>
      </c>
      <c r="B26" s="1088"/>
      <c r="C26" s="1089" t="s">
        <v>401</v>
      </c>
      <c r="D26" s="1089"/>
      <c r="E26" s="1090">
        <f>V21</f>
        <v>0</v>
      </c>
      <c r="F26" s="1091"/>
      <c r="G26" s="73"/>
      <c r="H26" s="100" t="str">
        <f>IF(料金計算表!M40=1,リスト集!P15,IF(料金計算表!M40=2,リスト集!P15,""))</f>
        <v/>
      </c>
      <c r="I26" s="101"/>
      <c r="J26" s="101" t="str">
        <f>IF(料金計算表!$M$40=1,料金計算表!O41,IF(料金計算表!$M$40=2,料金計算表!O41,""))</f>
        <v/>
      </c>
      <c r="K26" s="74"/>
      <c r="L26" s="100" t="str">
        <f>IF(料金計算表!M40=2,リスト集!P16,"")</f>
        <v/>
      </c>
      <c r="M26" s="101"/>
      <c r="N26" s="101" t="str">
        <f>IF(料金計算表!$M$40=2,料金計算表!P41,"")</f>
        <v/>
      </c>
      <c r="O26" s="92"/>
      <c r="P26" s="111">
        <v>1</v>
      </c>
      <c r="Q26" s="1084"/>
      <c r="R26" s="1085"/>
      <c r="S26" s="1085"/>
      <c r="T26" s="1092" t="s">
        <v>242</v>
      </c>
      <c r="U26" s="1092"/>
      <c r="V26" s="1092"/>
      <c r="W26" s="1093"/>
      <c r="AG26" s="66"/>
      <c r="AH26" s="66"/>
      <c r="AI26" s="66"/>
      <c r="AJ26" s="66"/>
      <c r="AK26" s="66"/>
      <c r="AL26" s="66"/>
    </row>
    <row r="27" spans="1:38" ht="13.5" customHeight="1">
      <c r="A27" s="1087" t="s">
        <v>489</v>
      </c>
      <c r="B27" s="1088"/>
      <c r="C27" s="1094">
        <f>料金計算表!M42</f>
        <v>0</v>
      </c>
      <c r="D27" s="1094"/>
      <c r="E27" s="1094">
        <f>料金計算表!M43</f>
        <v>0</v>
      </c>
      <c r="F27" s="1094"/>
      <c r="G27" s="101"/>
      <c r="H27" s="101"/>
      <c r="I27" s="101" t="str">
        <f>IF(料金計算表!$M$40=1,料金計算表!O42,IF(料金計算表!$M$40=2,料金計算表!O42,""))</f>
        <v/>
      </c>
      <c r="J27" s="101" t="str">
        <f>IF(料金計算表!$M$40=1,料金計算表!O43,IF(料金計算表!$M$40=2,料金計算表!O43,""))</f>
        <v/>
      </c>
      <c r="K27" s="101"/>
      <c r="L27" s="101"/>
      <c r="M27" s="101" t="str">
        <f>IF(料金計算表!$M$40=2,料金計算表!P42,"")</f>
        <v/>
      </c>
      <c r="N27" s="72" t="str">
        <f>IF(料金計算表!$M$40=2,料金計算表!P43,"")</f>
        <v/>
      </c>
      <c r="O27" s="93"/>
      <c r="P27" s="111">
        <v>2</v>
      </c>
      <c r="Q27" s="1084" t="s">
        <v>235</v>
      </c>
      <c r="R27" s="1092"/>
      <c r="S27" s="1092"/>
      <c r="T27" s="1092" t="s">
        <v>234</v>
      </c>
      <c r="U27" s="1092"/>
      <c r="V27" s="1092"/>
      <c r="W27" s="1093"/>
      <c r="AH27" s="14"/>
      <c r="AI27" s="14"/>
      <c r="AJ27" s="14"/>
      <c r="AK27" s="14"/>
      <c r="AL27" s="14"/>
    </row>
    <row r="28" spans="1:38" ht="13.5" customHeight="1">
      <c r="A28" s="1087" t="s">
        <v>490</v>
      </c>
      <c r="B28" s="1088"/>
      <c r="C28" s="1094"/>
      <c r="D28" s="1094"/>
      <c r="E28" s="1094"/>
      <c r="F28" s="1094"/>
      <c r="G28" s="101">
        <f>料金計算表!M46</f>
        <v>0</v>
      </c>
      <c r="H28" s="101"/>
      <c r="I28" s="101"/>
      <c r="J28" s="101"/>
      <c r="K28" s="101" t="str">
        <f>IF(料金計算表!$M$40=1,料金計算表!O46,IF(料金計算表!$M$40=2,料金計算表!O46,""))</f>
        <v/>
      </c>
      <c r="L28" s="100"/>
      <c r="M28" s="101"/>
      <c r="N28" s="72"/>
      <c r="O28" s="93" t="str">
        <f>IF(料金計算表!$M$40=2,料金計算表!P46,"")</f>
        <v/>
      </c>
      <c r="P28" s="111">
        <v>3</v>
      </c>
      <c r="Q28" s="1095"/>
      <c r="R28" s="1092"/>
      <c r="S28" s="1092"/>
      <c r="T28" s="1092" t="s">
        <v>242</v>
      </c>
      <c r="U28" s="1092"/>
      <c r="V28" s="1092"/>
      <c r="W28" s="1093"/>
      <c r="AG28" s="14"/>
      <c r="AH28" s="14"/>
      <c r="AI28" s="14"/>
      <c r="AJ28" s="14"/>
      <c r="AK28" s="14"/>
      <c r="AL28" s="14"/>
    </row>
    <row r="29" spans="1:38" ht="13.5" customHeight="1">
      <c r="A29" s="1087"/>
      <c r="B29" s="1088"/>
      <c r="C29" s="1094"/>
      <c r="D29" s="1094"/>
      <c r="E29" s="1094"/>
      <c r="F29" s="1094"/>
      <c r="G29" s="101"/>
      <c r="H29" s="101"/>
      <c r="I29" s="101"/>
      <c r="J29" s="101"/>
      <c r="K29" s="101"/>
      <c r="L29" s="100"/>
      <c r="M29" s="101"/>
      <c r="N29" s="72"/>
      <c r="O29" s="93"/>
      <c r="P29" s="111">
        <v>4</v>
      </c>
      <c r="Q29" s="1096" t="s">
        <v>236</v>
      </c>
      <c r="R29" s="1076"/>
      <c r="S29" s="1076"/>
      <c r="T29" s="1085" t="s">
        <v>295</v>
      </c>
      <c r="U29" s="1085"/>
      <c r="V29" s="1085"/>
      <c r="W29" s="1097"/>
      <c r="X29" s="52"/>
      <c r="Y29" s="52"/>
      <c r="AH29" s="7"/>
      <c r="AI29" s="7"/>
      <c r="AJ29" s="7"/>
      <c r="AK29" s="7"/>
      <c r="AL29" s="7"/>
    </row>
    <row r="30" spans="1:38" ht="13.5" customHeight="1">
      <c r="A30" s="1087"/>
      <c r="B30" s="1088"/>
      <c r="C30" s="1094"/>
      <c r="D30" s="1094"/>
      <c r="E30" s="1094"/>
      <c r="F30" s="1094"/>
      <c r="G30" s="101"/>
      <c r="H30" s="101"/>
      <c r="I30" s="101"/>
      <c r="J30" s="101"/>
      <c r="K30" s="101"/>
      <c r="L30" s="100"/>
      <c r="M30" s="101"/>
      <c r="N30" s="72"/>
      <c r="O30" s="93"/>
      <c r="P30" s="111">
        <v>5</v>
      </c>
      <c r="Q30" s="1096"/>
      <c r="R30" s="1076"/>
      <c r="S30" s="1076"/>
      <c r="T30" s="1092"/>
      <c r="U30" s="1092"/>
      <c r="V30" s="1092"/>
      <c r="W30" s="1093"/>
    </row>
    <row r="31" spans="1:38">
      <c r="A31" s="1087"/>
      <c r="B31" s="1088"/>
      <c r="C31" s="1094"/>
      <c r="D31" s="1094"/>
      <c r="E31" s="1094"/>
      <c r="F31" s="1094"/>
      <c r="G31" s="101"/>
      <c r="H31" s="101"/>
      <c r="I31" s="101"/>
      <c r="J31" s="101"/>
      <c r="K31" s="101"/>
      <c r="L31" s="100"/>
      <c r="M31" s="101"/>
      <c r="N31" s="72"/>
      <c r="O31" s="93"/>
      <c r="P31" s="111">
        <v>6</v>
      </c>
      <c r="Q31" s="1096"/>
      <c r="R31" s="1076"/>
      <c r="S31" s="1076"/>
      <c r="T31" s="1092" t="s">
        <v>242</v>
      </c>
      <c r="U31" s="1092"/>
      <c r="V31" s="1092"/>
      <c r="W31" s="1093"/>
      <c r="AI31" s="18"/>
      <c r="AJ31" s="18"/>
      <c r="AK31" s="18"/>
    </row>
    <row r="32" spans="1:38">
      <c r="A32" s="1087"/>
      <c r="B32" s="1088"/>
      <c r="C32" s="1094"/>
      <c r="D32" s="1094"/>
      <c r="E32" s="1094"/>
      <c r="F32" s="1094"/>
      <c r="G32" s="101"/>
      <c r="H32" s="101"/>
      <c r="I32" s="101"/>
      <c r="J32" s="101"/>
      <c r="K32" s="101"/>
      <c r="L32" s="100"/>
      <c r="M32" s="101"/>
      <c r="N32" s="72"/>
      <c r="O32" s="93"/>
      <c r="P32" s="111">
        <v>7</v>
      </c>
      <c r="Q32" s="1084" t="s">
        <v>243</v>
      </c>
      <c r="R32" s="1085"/>
      <c r="S32" s="1085"/>
      <c r="T32" s="78"/>
      <c r="U32" s="1088" t="s">
        <v>237</v>
      </c>
      <c r="V32" s="1088"/>
      <c r="W32" s="1098"/>
      <c r="AI32" s="18"/>
      <c r="AJ32" s="20"/>
      <c r="AK32" s="18"/>
    </row>
    <row r="33" spans="1:37" ht="13.5" customHeight="1">
      <c r="A33" s="1087"/>
      <c r="B33" s="1088"/>
      <c r="C33" s="1094"/>
      <c r="D33" s="1094"/>
      <c r="E33" s="1094"/>
      <c r="F33" s="1094"/>
      <c r="G33" s="101"/>
      <c r="H33" s="101"/>
      <c r="I33" s="101"/>
      <c r="J33" s="101"/>
      <c r="K33" s="101"/>
      <c r="L33" s="100"/>
      <c r="M33" s="101"/>
      <c r="N33" s="72"/>
      <c r="O33" s="93"/>
      <c r="P33" s="111">
        <v>8</v>
      </c>
      <c r="Q33" s="1084"/>
      <c r="R33" s="1085"/>
      <c r="S33" s="1085"/>
      <c r="T33" s="78"/>
      <c r="U33" s="1088" t="s">
        <v>12</v>
      </c>
      <c r="V33" s="1088"/>
      <c r="W33" s="1098"/>
      <c r="AI33" s="19"/>
      <c r="AJ33" s="19"/>
      <c r="AK33" s="19"/>
    </row>
    <row r="34" spans="1:37">
      <c r="A34" s="1087"/>
      <c r="B34" s="1088"/>
      <c r="C34" s="1094"/>
      <c r="D34" s="1094"/>
      <c r="E34" s="1094"/>
      <c r="F34" s="1094"/>
      <c r="G34" s="101"/>
      <c r="H34" s="101"/>
      <c r="I34" s="101"/>
      <c r="J34" s="101"/>
      <c r="K34" s="101"/>
      <c r="L34" s="100"/>
      <c r="M34" s="101"/>
      <c r="N34" s="72"/>
      <c r="O34" s="93"/>
      <c r="P34" s="111">
        <v>9</v>
      </c>
      <c r="Q34" s="1084"/>
      <c r="R34" s="1085"/>
      <c r="S34" s="1085"/>
      <c r="T34" s="1092" t="s">
        <v>242</v>
      </c>
      <c r="U34" s="1092"/>
      <c r="V34" s="1092"/>
      <c r="W34" s="1093"/>
      <c r="AH34" s="67"/>
      <c r="AI34" s="6"/>
      <c r="AJ34" s="6"/>
      <c r="AK34" s="6"/>
    </row>
    <row r="35" spans="1:37">
      <c r="A35" s="1087"/>
      <c r="B35" s="1088"/>
      <c r="C35" s="1094"/>
      <c r="D35" s="1094"/>
      <c r="E35" s="1094"/>
      <c r="F35" s="1094"/>
      <c r="G35" s="101"/>
      <c r="H35" s="101"/>
      <c r="I35" s="101"/>
      <c r="J35" s="101"/>
      <c r="K35" s="101"/>
      <c r="L35" s="100"/>
      <c r="M35" s="101"/>
      <c r="N35" s="72"/>
      <c r="O35" s="93"/>
      <c r="P35" s="111">
        <v>10</v>
      </c>
      <c r="Q35" s="1095" t="s">
        <v>239</v>
      </c>
      <c r="R35" s="1092"/>
      <c r="S35" s="1092"/>
      <c r="T35" s="1102">
        <f>運行指示書!G5+30</f>
        <v>44935</v>
      </c>
      <c r="U35" s="1102"/>
      <c r="V35" s="1102"/>
      <c r="W35" s="1103"/>
      <c r="Y35" s="29" t="s">
        <v>298</v>
      </c>
      <c r="AI35" s="6"/>
      <c r="AJ35" s="6"/>
      <c r="AK35" s="6"/>
    </row>
    <row r="36" spans="1:37">
      <c r="A36" s="1087"/>
      <c r="B36" s="1088"/>
      <c r="C36" s="1094"/>
      <c r="D36" s="1094"/>
      <c r="E36" s="1094"/>
      <c r="F36" s="1094"/>
      <c r="G36" s="101"/>
      <c r="H36" s="101"/>
      <c r="I36" s="101"/>
      <c r="J36" s="101"/>
      <c r="K36" s="101"/>
      <c r="L36" s="100"/>
      <c r="M36" s="101"/>
      <c r="N36" s="72"/>
      <c r="O36" s="93"/>
      <c r="P36" s="111">
        <v>11</v>
      </c>
      <c r="Q36" s="1084" t="s">
        <v>246</v>
      </c>
      <c r="R36" s="1085"/>
      <c r="S36" s="1085"/>
      <c r="T36" s="79"/>
      <c r="U36" s="1099" t="s">
        <v>244</v>
      </c>
      <c r="V36" s="1100"/>
      <c r="W36" s="1101"/>
    </row>
    <row r="37" spans="1:37" ht="13.5" customHeight="1">
      <c r="A37" s="1087"/>
      <c r="B37" s="1088"/>
      <c r="C37" s="1094"/>
      <c r="D37" s="1094"/>
      <c r="E37" s="1094"/>
      <c r="F37" s="1094"/>
      <c r="G37" s="101"/>
      <c r="H37" s="101"/>
      <c r="I37" s="101"/>
      <c r="J37" s="101"/>
      <c r="K37" s="101"/>
      <c r="L37" s="100"/>
      <c r="M37" s="101"/>
      <c r="N37" s="72"/>
      <c r="O37" s="93"/>
      <c r="P37" s="111">
        <v>12</v>
      </c>
      <c r="Q37" s="1084"/>
      <c r="R37" s="1085"/>
      <c r="S37" s="1085"/>
      <c r="T37" s="79"/>
      <c r="U37" s="1099" t="s">
        <v>245</v>
      </c>
      <c r="V37" s="1100"/>
      <c r="W37" s="1101"/>
    </row>
    <row r="38" spans="1:37">
      <c r="A38" s="1087"/>
      <c r="B38" s="1088"/>
      <c r="C38" s="1094"/>
      <c r="D38" s="1094"/>
      <c r="E38" s="1094"/>
      <c r="F38" s="1094"/>
      <c r="G38" s="101"/>
      <c r="H38" s="101"/>
      <c r="I38" s="101"/>
      <c r="J38" s="101"/>
      <c r="K38" s="101"/>
      <c r="L38" s="100"/>
      <c r="M38" s="101"/>
      <c r="N38" s="72"/>
      <c r="O38" s="93"/>
      <c r="P38" s="111">
        <v>13</v>
      </c>
      <c r="Q38" s="1084"/>
      <c r="R38" s="1085"/>
      <c r="S38" s="1085"/>
      <c r="T38" s="1092" t="s">
        <v>242</v>
      </c>
      <c r="U38" s="1092"/>
      <c r="V38" s="1092"/>
      <c r="W38" s="1093"/>
      <c r="AH38" s="7"/>
      <c r="AI38" s="7"/>
      <c r="AJ38" s="7"/>
      <c r="AK38" s="7"/>
    </row>
    <row r="39" spans="1:37">
      <c r="A39" s="1087"/>
      <c r="B39" s="1088"/>
      <c r="C39" s="1094"/>
      <c r="D39" s="1094"/>
      <c r="E39" s="1094"/>
      <c r="F39" s="1094"/>
      <c r="G39" s="101"/>
      <c r="H39" s="101"/>
      <c r="I39" s="101"/>
      <c r="J39" s="101"/>
      <c r="K39" s="101"/>
      <c r="L39" s="100"/>
      <c r="M39" s="101"/>
      <c r="N39" s="72"/>
      <c r="O39" s="93"/>
      <c r="P39" s="111">
        <v>14</v>
      </c>
      <c r="Q39" s="1084" t="s">
        <v>266</v>
      </c>
      <c r="R39" s="1085"/>
      <c r="S39" s="1085"/>
      <c r="T39" s="1085"/>
      <c r="U39" s="1085"/>
      <c r="V39" s="1085"/>
      <c r="W39" s="1097"/>
      <c r="AH39" s="19"/>
    </row>
    <row r="40" spans="1:37" ht="13.5" customHeight="1">
      <c r="A40" s="1087"/>
      <c r="B40" s="1088"/>
      <c r="C40" s="1094"/>
      <c r="D40" s="1094"/>
      <c r="E40" s="1094"/>
      <c r="F40" s="1094"/>
      <c r="G40" s="101"/>
      <c r="H40" s="101"/>
      <c r="I40" s="101"/>
      <c r="J40" s="101"/>
      <c r="K40" s="101"/>
      <c r="L40" s="100"/>
      <c r="M40" s="101"/>
      <c r="N40" s="72"/>
      <c r="O40" s="93"/>
      <c r="P40" s="111">
        <v>15</v>
      </c>
      <c r="Q40" s="1084" t="s">
        <v>252</v>
      </c>
      <c r="R40" s="1085"/>
      <c r="S40" s="1085"/>
      <c r="T40" s="1085">
        <f>料金計算表!M36</f>
        <v>0</v>
      </c>
      <c r="U40" s="1085"/>
      <c r="V40" s="1085"/>
      <c r="W40" s="95" t="s">
        <v>255</v>
      </c>
      <c r="AB40" s="71"/>
      <c r="AH40" s="18"/>
    </row>
    <row r="41" spans="1:37">
      <c r="A41" s="1087"/>
      <c r="B41" s="1088"/>
      <c r="C41" s="1094"/>
      <c r="D41" s="1094"/>
      <c r="E41" s="1094"/>
      <c r="F41" s="1094"/>
      <c r="G41" s="101"/>
      <c r="H41" s="101"/>
      <c r="I41" s="101"/>
      <c r="J41" s="101"/>
      <c r="K41" s="101"/>
      <c r="L41" s="100"/>
      <c r="M41" s="101"/>
      <c r="N41" s="72"/>
      <c r="O41" s="93"/>
      <c r="P41" s="111">
        <v>16</v>
      </c>
      <c r="Q41" s="1084" t="s">
        <v>253</v>
      </c>
      <c r="R41" s="1085"/>
      <c r="S41" s="1085"/>
      <c r="T41" s="1085">
        <f>料金計算表!M35</f>
        <v>0</v>
      </c>
      <c r="U41" s="1085"/>
      <c r="V41" s="1085"/>
      <c r="W41" s="95" t="s">
        <v>255</v>
      </c>
      <c r="Z41" s="68"/>
      <c r="AH41" s="19"/>
    </row>
    <row r="42" spans="1:37">
      <c r="A42" s="1087" t="s">
        <v>356</v>
      </c>
      <c r="B42" s="1088"/>
      <c r="C42" s="1094">
        <f>料金計算表!M44</f>
        <v>0</v>
      </c>
      <c r="D42" s="1094"/>
      <c r="E42" s="1094"/>
      <c r="F42" s="1094"/>
      <c r="G42" s="101"/>
      <c r="H42" s="101" t="s">
        <v>526</v>
      </c>
      <c r="I42" s="101" t="str">
        <f>IF(料金計算表!$M$40=1,料金計算表!O44,IF(料金計算表!$M$40=2,料金計算表!O44,""))</f>
        <v/>
      </c>
      <c r="J42" s="101"/>
      <c r="K42" s="101"/>
      <c r="L42" s="100" t="s">
        <v>526</v>
      </c>
      <c r="M42" s="101" t="str">
        <f>IF(料金計算表!$M$40=2,料金計算表!P44,"")</f>
        <v/>
      </c>
      <c r="N42" s="72"/>
      <c r="O42" s="93"/>
      <c r="P42" s="112">
        <v>17</v>
      </c>
      <c r="Q42" s="1084" t="s">
        <v>254</v>
      </c>
      <c r="R42" s="1085"/>
      <c r="S42" s="1085"/>
      <c r="T42" s="1104">
        <f>IF(料金計算表!M40=0,(C43-E26-G43),IF(料金計算表!M40=1,(C43-E26-G43)+(I43-J26-K43),IF(料金計算表!M40=2,(C43-E26-G43)+(I43-J26-K43)+(M43-N26-O43))))</f>
        <v>0</v>
      </c>
      <c r="U42" s="1104"/>
      <c r="V42" s="1104"/>
      <c r="W42" s="95" t="s">
        <v>256</v>
      </c>
      <c r="Y42" s="306"/>
      <c r="AC42" s="75"/>
      <c r="AE42" s="71"/>
      <c r="AF42" s="71"/>
      <c r="AG42" s="71"/>
      <c r="AH42" s="6"/>
    </row>
    <row r="43" spans="1:37">
      <c r="A43" s="1087" t="s">
        <v>395</v>
      </c>
      <c r="B43" s="1088"/>
      <c r="C43" s="1094">
        <f>料金計算表!M45</f>
        <v>0</v>
      </c>
      <c r="D43" s="1094"/>
      <c r="E43" s="1094"/>
      <c r="F43" s="1094"/>
      <c r="G43" s="101">
        <f>SUM(G27:G42)</f>
        <v>0</v>
      </c>
      <c r="H43" s="101" t="s">
        <v>527</v>
      </c>
      <c r="I43" s="101" t="str">
        <f>IF(料金計算表!$M$40=1,料金計算表!O45,IF(料金計算表!$M$40=2,料金計算表!O45,""))</f>
        <v/>
      </c>
      <c r="J43" s="101"/>
      <c r="K43" s="101">
        <f>SUM(K27:K42)</f>
        <v>0</v>
      </c>
      <c r="L43" s="100" t="s">
        <v>527</v>
      </c>
      <c r="M43" s="101" t="str">
        <f>IF(料金計算表!$M$40=2,料金計算表!P45,"")</f>
        <v/>
      </c>
      <c r="N43" s="72"/>
      <c r="O43" s="94">
        <f>SUM(O27:O42)</f>
        <v>0</v>
      </c>
      <c r="P43" s="87">
        <v>18</v>
      </c>
      <c r="Q43" s="1084" t="s">
        <v>296</v>
      </c>
      <c r="R43" s="1085"/>
      <c r="S43" s="1085"/>
      <c r="T43" s="1104">
        <f>IF(料金計算表!M40=0,(C42-E27-G43),IF(料金計算表!M40=1,(C42-E27-G43)+(I42-J27-K43),IF(料金計算表!M40=2,(C42-E27-G43)+(I42-J27-K43)+(M42-N27-O43))))</f>
        <v>0</v>
      </c>
      <c r="U43" s="1104"/>
      <c r="V43" s="1104"/>
      <c r="W43" s="95" t="s">
        <v>256</v>
      </c>
      <c r="Y43" s="306"/>
      <c r="Z43" s="68"/>
      <c r="AH43" s="6"/>
    </row>
    <row r="44" spans="1:37" ht="14.25" thickBot="1">
      <c r="A44" s="1105" t="s">
        <v>240</v>
      </c>
      <c r="B44" s="1060"/>
      <c r="C44" s="1060"/>
      <c r="D44" s="1060"/>
      <c r="E44" s="1060"/>
      <c r="F44" s="1060"/>
      <c r="G44" s="1060"/>
      <c r="H44" s="103" t="s">
        <v>240</v>
      </c>
      <c r="I44" s="1060"/>
      <c r="J44" s="1060"/>
      <c r="K44" s="1060"/>
      <c r="L44" s="103" t="s">
        <v>241</v>
      </c>
      <c r="M44" s="1060"/>
      <c r="N44" s="1060"/>
      <c r="O44" s="1106"/>
      <c r="P44" s="87"/>
      <c r="Q44" s="1107" t="s">
        <v>297</v>
      </c>
      <c r="R44" s="1108"/>
      <c r="S44" s="1108"/>
      <c r="T44" s="1109" t="s">
        <v>521</v>
      </c>
      <c r="U44" s="1109"/>
      <c r="V44" s="1109"/>
      <c r="W44" s="116" t="s">
        <v>256</v>
      </c>
      <c r="Z44" s="68"/>
      <c r="AH44" s="6"/>
    </row>
    <row r="45" spans="1:37" ht="14.25" thickBot="1">
      <c r="A45" s="1148" t="s">
        <v>281</v>
      </c>
      <c r="B45" s="1149"/>
      <c r="C45" s="1150"/>
      <c r="D45" s="1150"/>
      <c r="E45" s="1150"/>
      <c r="F45" s="1150"/>
      <c r="G45" s="1150"/>
      <c r="H45" s="1150"/>
      <c r="I45" s="1150"/>
      <c r="J45" s="1150"/>
      <c r="K45" s="1150"/>
      <c r="L45" s="1150"/>
      <c r="M45" s="1150"/>
      <c r="N45" s="1150"/>
      <c r="O45" s="1151"/>
      <c r="Y45" s="1116" t="s">
        <v>398</v>
      </c>
      <c r="Z45" s="1116"/>
      <c r="AB45" s="1056" t="s">
        <v>542</v>
      </c>
      <c r="AC45" s="1056"/>
      <c r="AD45" s="271"/>
    </row>
    <row r="46" spans="1:37" ht="13.5" customHeight="1" thickBot="1">
      <c r="P46" s="99"/>
      <c r="Q46" s="1118" t="s">
        <v>258</v>
      </c>
      <c r="R46" s="1118"/>
      <c r="S46" s="1118"/>
      <c r="T46" s="1119" t="e">
        <f>IF(料金計算表!L34=0,(料金計算表!M34+料金計算表!O34+料金計算表!P34),料金計算表!L34)</f>
        <v>#VALUE!</v>
      </c>
      <c r="U46" s="1119"/>
      <c r="V46" s="1119"/>
      <c r="W46" s="89" t="s">
        <v>185</v>
      </c>
      <c r="Y46" s="1120" t="s">
        <v>401</v>
      </c>
      <c r="Z46" s="1121"/>
      <c r="AB46" s="79" t="s">
        <v>539</v>
      </c>
      <c r="AC46" s="79"/>
    </row>
    <row r="47" spans="1:37">
      <c r="A47" s="1110" t="s">
        <v>247</v>
      </c>
      <c r="B47" s="1113" t="s">
        <v>51</v>
      </c>
      <c r="C47" s="1113"/>
      <c r="D47" s="1113"/>
      <c r="E47" s="1115" t="s">
        <v>10</v>
      </c>
      <c r="F47" s="1115"/>
      <c r="G47" s="1115" t="s">
        <v>251</v>
      </c>
      <c r="H47" s="1115"/>
      <c r="I47" s="1115"/>
      <c r="J47" s="1113" t="s">
        <v>9</v>
      </c>
      <c r="K47" s="1113"/>
      <c r="L47" s="1115" t="s">
        <v>10</v>
      </c>
      <c r="M47" s="1115" t="s">
        <v>251</v>
      </c>
      <c r="N47" s="1122"/>
      <c r="O47" s="1123"/>
      <c r="Q47" s="1126" t="s">
        <v>259</v>
      </c>
      <c r="R47" s="1126"/>
      <c r="S47" s="1126"/>
      <c r="T47" s="1127"/>
      <c r="U47" s="1127"/>
      <c r="V47" s="1127"/>
      <c r="W47" s="90" t="s">
        <v>185</v>
      </c>
      <c r="Y47" s="79" t="s">
        <v>399</v>
      </c>
      <c r="Z47" s="196">
        <v>8.3333333333333329E-2</v>
      </c>
      <c r="AB47" s="79" t="s">
        <v>540</v>
      </c>
      <c r="AC47" s="196"/>
      <c r="AD47" s="271"/>
    </row>
    <row r="48" spans="1:37">
      <c r="A48" s="1111"/>
      <c r="B48" s="1114"/>
      <c r="C48" s="1114"/>
      <c r="D48" s="1114"/>
      <c r="E48" s="1116"/>
      <c r="F48" s="1116"/>
      <c r="G48" s="1116"/>
      <c r="H48" s="1116"/>
      <c r="I48" s="1116"/>
      <c r="J48" s="1114"/>
      <c r="K48" s="1114"/>
      <c r="L48" s="1116"/>
      <c r="M48" s="1116"/>
      <c r="N48" s="1124"/>
      <c r="O48" s="1125"/>
      <c r="Q48" s="1128" t="s">
        <v>260</v>
      </c>
      <c r="R48" s="1128"/>
      <c r="S48" s="1128"/>
      <c r="T48" s="1128" t="s">
        <v>242</v>
      </c>
      <c r="U48" s="1128"/>
      <c r="V48" s="1128"/>
      <c r="W48" s="1129"/>
      <c r="Y48" s="79" t="s">
        <v>400</v>
      </c>
      <c r="Z48" s="79">
        <v>100</v>
      </c>
      <c r="AB48" s="79" t="s">
        <v>541</v>
      </c>
      <c r="AC48" s="196">
        <f>AC47-AC46</f>
        <v>0</v>
      </c>
    </row>
    <row r="49" spans="1:30">
      <c r="A49" s="1111"/>
      <c r="B49" s="1117" t="s">
        <v>250</v>
      </c>
      <c r="C49" s="1117"/>
      <c r="D49" s="1117"/>
      <c r="E49" s="1085">
        <f>運行指示書!C273</f>
        <v>0</v>
      </c>
      <c r="F49" s="1085"/>
      <c r="G49" s="1085"/>
      <c r="H49" s="1085"/>
      <c r="I49" s="1085"/>
      <c r="J49" s="1085"/>
      <c r="K49" s="1085"/>
      <c r="L49" s="1085"/>
      <c r="M49" s="1085"/>
      <c r="N49" s="1085"/>
      <c r="O49" s="1097"/>
      <c r="P49" s="87" t="s">
        <v>262</v>
      </c>
      <c r="Q49" s="1128" t="s">
        <v>263</v>
      </c>
      <c r="R49" s="1128"/>
      <c r="S49" s="1128"/>
      <c r="T49" s="1147"/>
      <c r="U49" s="1147"/>
      <c r="V49" s="1147"/>
      <c r="W49" s="90" t="s">
        <v>185</v>
      </c>
      <c r="Y49" s="1120" t="s">
        <v>402</v>
      </c>
      <c r="Z49" s="1121"/>
    </row>
    <row r="50" spans="1:30">
      <c r="A50" s="1111"/>
      <c r="B50" s="1117"/>
      <c r="C50" s="1117"/>
      <c r="D50" s="1117"/>
      <c r="E50" s="1085"/>
      <c r="F50" s="1085"/>
      <c r="G50" s="1085"/>
      <c r="H50" s="1085"/>
      <c r="I50" s="1085"/>
      <c r="J50" s="1085"/>
      <c r="K50" s="1085"/>
      <c r="L50" s="1085"/>
      <c r="M50" s="1085"/>
      <c r="N50" s="1085"/>
      <c r="O50" s="1097"/>
      <c r="P50" s="87" t="s">
        <v>262</v>
      </c>
      <c r="Q50" s="1128" t="s">
        <v>264</v>
      </c>
      <c r="R50" s="1128"/>
      <c r="S50" s="1128"/>
      <c r="T50" s="1147"/>
      <c r="U50" s="1147"/>
      <c r="V50" s="1147"/>
      <c r="W50" s="90" t="s">
        <v>185</v>
      </c>
      <c r="Y50" s="79" t="s">
        <v>399</v>
      </c>
      <c r="Z50" s="196">
        <v>0.125</v>
      </c>
      <c r="AB50" s="79" t="s">
        <v>539</v>
      </c>
      <c r="AC50" s="196"/>
      <c r="AD50" s="271"/>
    </row>
    <row r="51" spans="1:30">
      <c r="A51" s="1111"/>
      <c r="B51" s="1085"/>
      <c r="C51" s="1085"/>
      <c r="D51" s="1085"/>
      <c r="E51" s="1085"/>
      <c r="F51" s="1085"/>
      <c r="G51" s="1085"/>
      <c r="H51" s="1085"/>
      <c r="I51" s="1085"/>
      <c r="J51" s="1085"/>
      <c r="K51" s="1085"/>
      <c r="L51" s="1085"/>
      <c r="M51" s="1085"/>
      <c r="N51" s="1085"/>
      <c r="O51" s="1097"/>
      <c r="P51" s="87" t="s">
        <v>262</v>
      </c>
      <c r="Q51" s="1128"/>
      <c r="R51" s="1128"/>
      <c r="S51" s="1128"/>
      <c r="T51" s="1147"/>
      <c r="U51" s="1147"/>
      <c r="V51" s="1147"/>
      <c r="W51" s="90" t="s">
        <v>185</v>
      </c>
      <c r="Y51" s="79" t="s">
        <v>400</v>
      </c>
      <c r="Z51" s="79">
        <v>200</v>
      </c>
      <c r="AB51" s="79" t="s">
        <v>540</v>
      </c>
      <c r="AC51" s="79"/>
    </row>
    <row r="52" spans="1:30">
      <c r="A52" s="1111"/>
      <c r="B52" s="1085"/>
      <c r="C52" s="1085"/>
      <c r="D52" s="1085"/>
      <c r="E52" s="1085"/>
      <c r="F52" s="1085"/>
      <c r="G52" s="1085"/>
      <c r="H52" s="1085"/>
      <c r="I52" s="1085"/>
      <c r="J52" s="1085"/>
      <c r="K52" s="1085"/>
      <c r="L52" s="1085"/>
      <c r="M52" s="1085"/>
      <c r="N52" s="1085"/>
      <c r="O52" s="1097"/>
      <c r="P52" s="87" t="s">
        <v>262</v>
      </c>
      <c r="Q52" s="1128"/>
      <c r="R52" s="1128"/>
      <c r="S52" s="1128"/>
      <c r="T52" s="1147"/>
      <c r="U52" s="1147"/>
      <c r="V52" s="1147"/>
      <c r="W52" s="90" t="s">
        <v>185</v>
      </c>
      <c r="Y52" s="1120" t="s">
        <v>403</v>
      </c>
      <c r="Z52" s="1121"/>
      <c r="AB52" s="79" t="s">
        <v>541</v>
      </c>
      <c r="AC52" s="196">
        <f>AC51-AC50</f>
        <v>0</v>
      </c>
    </row>
    <row r="53" spans="1:30">
      <c r="A53" s="1111"/>
      <c r="B53" s="1085">
        <f>運行指示書!C265</f>
        <v>0</v>
      </c>
      <c r="C53" s="1085"/>
      <c r="D53" s="1085"/>
      <c r="E53" s="1085"/>
      <c r="F53" s="1085"/>
      <c r="G53" s="1085"/>
      <c r="H53" s="1085"/>
      <c r="I53" s="1085"/>
      <c r="J53" s="1085"/>
      <c r="K53" s="1085"/>
      <c r="L53" s="1085"/>
      <c r="M53" s="1085"/>
      <c r="N53" s="1085"/>
      <c r="O53" s="1097"/>
      <c r="P53" s="88"/>
      <c r="Q53" s="1141" t="s">
        <v>261</v>
      </c>
      <c r="R53" s="1141"/>
      <c r="S53" s="1141"/>
      <c r="T53" s="1142" t="e">
        <f>(T46+T47+T49+T50+T51+T52)*0.08</f>
        <v>#VALUE!</v>
      </c>
      <c r="U53" s="1142"/>
      <c r="V53" s="1142"/>
      <c r="W53" s="90" t="s">
        <v>185</v>
      </c>
      <c r="Y53" s="79" t="s">
        <v>399</v>
      </c>
      <c r="Z53" s="196">
        <v>0.16666666666666666</v>
      </c>
      <c r="AC53" s="63"/>
      <c r="AD53" s="271"/>
    </row>
    <row r="54" spans="1:30" ht="14.25" thickBot="1">
      <c r="A54" s="1112"/>
      <c r="B54" s="1145"/>
      <c r="C54" s="1145"/>
      <c r="D54" s="1145"/>
      <c r="E54" s="1145"/>
      <c r="F54" s="1145"/>
      <c r="G54" s="1145"/>
      <c r="H54" s="1145"/>
      <c r="I54" s="1145"/>
      <c r="J54" s="1145"/>
      <c r="K54" s="1145"/>
      <c r="L54" s="1145"/>
      <c r="M54" s="1145"/>
      <c r="N54" s="1145"/>
      <c r="O54" s="1146"/>
      <c r="P54" s="1143" t="s">
        <v>265</v>
      </c>
      <c r="Q54" s="1143"/>
      <c r="R54" s="1143"/>
      <c r="S54" s="1143"/>
      <c r="T54" s="1144" t="e">
        <f>T46+T47+T49+T50+T51+T52+T53</f>
        <v>#VALUE!</v>
      </c>
      <c r="U54" s="1144"/>
      <c r="V54" s="1144"/>
      <c r="W54" s="91" t="s">
        <v>185</v>
      </c>
      <c r="Y54" s="79" t="s">
        <v>400</v>
      </c>
      <c r="Z54" s="79">
        <v>300</v>
      </c>
    </row>
    <row r="55" spans="1:30">
      <c r="A55" s="200"/>
      <c r="B55" s="201"/>
      <c r="C55" s="201"/>
      <c r="D55" s="201"/>
      <c r="E55" s="201"/>
      <c r="F55" s="201"/>
      <c r="G55" s="201"/>
      <c r="H55" s="201"/>
      <c r="I55" s="201"/>
      <c r="J55" s="201"/>
      <c r="K55" s="201"/>
      <c r="L55" s="201"/>
      <c r="M55" s="201"/>
      <c r="N55" s="201"/>
      <c r="O55" s="201"/>
      <c r="P55" s="202"/>
      <c r="Q55" s="202"/>
      <c r="R55" s="202"/>
      <c r="S55" s="202"/>
      <c r="T55" s="203"/>
      <c r="U55" s="204"/>
      <c r="V55" s="204"/>
      <c r="W55" s="205"/>
      <c r="Y55" s="1116" t="s">
        <v>274</v>
      </c>
      <c r="Z55" s="1116"/>
    </row>
    <row r="56" spans="1:30">
      <c r="A56" s="206"/>
      <c r="B56" s="207"/>
      <c r="C56" s="207"/>
      <c r="D56" s="207"/>
      <c r="E56" s="207"/>
      <c r="F56" s="207"/>
      <c r="G56" s="207"/>
      <c r="H56" s="207"/>
      <c r="I56" s="207"/>
      <c r="J56" s="207"/>
      <c r="K56" s="207"/>
      <c r="L56" s="207"/>
      <c r="M56" s="207"/>
      <c r="N56" s="207"/>
      <c r="O56" s="207"/>
      <c r="P56" s="208"/>
      <c r="Q56" s="208"/>
      <c r="R56" s="208"/>
      <c r="S56" s="208"/>
      <c r="T56" s="209"/>
      <c r="U56" s="210"/>
      <c r="V56" s="210"/>
      <c r="W56" s="211"/>
      <c r="Y56" s="79" t="s">
        <v>333</v>
      </c>
      <c r="Z56" s="195">
        <f>リスト集!J84</f>
        <v>29950</v>
      </c>
      <c r="AC56" s="68"/>
    </row>
    <row r="57" spans="1:30" ht="14.25" thickBot="1">
      <c r="A57" s="37"/>
      <c r="B57" s="1130" t="s">
        <v>186</v>
      </c>
      <c r="C57" s="1130"/>
      <c r="D57" s="1130"/>
      <c r="E57" s="1130"/>
      <c r="F57" s="1130"/>
      <c r="G57" s="1130"/>
      <c r="H57" s="1130"/>
      <c r="I57" s="1130"/>
      <c r="J57" s="1130"/>
      <c r="K57" s="1130"/>
      <c r="L57" s="1130"/>
      <c r="M57" s="1130"/>
      <c r="N57" s="1130"/>
      <c r="O57" s="1130"/>
      <c r="P57" s="1130"/>
      <c r="Q57" s="1130"/>
      <c r="R57" s="1130"/>
      <c r="S57" s="1130"/>
      <c r="T57" s="1130"/>
      <c r="U57" s="1130"/>
      <c r="V57" s="1130"/>
      <c r="W57" s="38"/>
      <c r="Y57" s="79" t="s">
        <v>332</v>
      </c>
      <c r="Z57" s="195">
        <f>リスト集!J85</f>
        <v>25300</v>
      </c>
      <c r="AC57" s="68"/>
    </row>
    <row r="58" spans="1:30" ht="14.25" thickBot="1">
      <c r="A58" s="1131" t="s">
        <v>187</v>
      </c>
      <c r="B58" s="1132"/>
      <c r="C58" s="1132"/>
      <c r="D58" s="1132"/>
      <c r="E58" s="1132"/>
      <c r="F58" s="1132"/>
      <c r="G58" s="1132"/>
      <c r="H58" s="1132"/>
      <c r="I58" s="1133"/>
      <c r="J58" s="1134" t="s">
        <v>188</v>
      </c>
      <c r="K58" s="1135"/>
      <c r="L58" s="1135"/>
      <c r="M58" s="1135"/>
      <c r="N58" s="1135"/>
      <c r="O58" s="1135"/>
      <c r="P58" s="1135"/>
      <c r="Q58" s="1135"/>
      <c r="R58" s="1135"/>
      <c r="S58" s="1135"/>
      <c r="T58" s="1135"/>
      <c r="U58" s="1135"/>
      <c r="V58" s="1135"/>
      <c r="W58" s="1136"/>
      <c r="Y58" s="79" t="s">
        <v>331</v>
      </c>
      <c r="Z58" s="195">
        <f>リスト集!J86</f>
        <v>21700</v>
      </c>
      <c r="AC58" s="68"/>
    </row>
    <row r="59" spans="1:30" ht="14.25" thickBot="1">
      <c r="A59" s="1140">
        <f ca="1">IF(料金計算表!H1=リスト集!P27,R3,IF(料金計算表!H1=リスト集!P29,'運送引受書(運行指示ベース）'!R3-1,""))</f>
        <v>44818</v>
      </c>
      <c r="B59" s="1132"/>
      <c r="C59" s="1132"/>
      <c r="D59" s="1132"/>
      <c r="E59" s="1132"/>
      <c r="F59" s="1132"/>
      <c r="G59" s="1132"/>
      <c r="H59" s="1132"/>
      <c r="I59" s="1133"/>
      <c r="J59" s="1137"/>
      <c r="K59" s="1138"/>
      <c r="L59" s="1138"/>
      <c r="M59" s="1138"/>
      <c r="N59" s="1138"/>
      <c r="O59" s="1138"/>
      <c r="P59" s="1138"/>
      <c r="Q59" s="1138"/>
      <c r="R59" s="1138"/>
      <c r="S59" s="1138"/>
      <c r="T59" s="1138"/>
      <c r="U59" s="1138"/>
      <c r="V59" s="1138"/>
      <c r="W59" s="1139"/>
      <c r="Y59" s="198" t="s">
        <v>407</v>
      </c>
      <c r="Z59" s="199"/>
      <c r="AC59" s="63"/>
    </row>
    <row r="60" spans="1:30">
      <c r="O60" s="81"/>
      <c r="P60" s="35"/>
      <c r="Q60" s="35"/>
      <c r="R60" s="36"/>
      <c r="S60" s="36"/>
      <c r="T60" s="36"/>
      <c r="U60" s="36"/>
      <c r="V60" s="36"/>
      <c r="W60" s="36"/>
      <c r="AC60" s="272"/>
    </row>
    <row r="61" spans="1:30">
      <c r="F61" s="52"/>
      <c r="G61" s="52"/>
      <c r="H61" s="52"/>
      <c r="I61" s="52"/>
      <c r="J61" s="52"/>
      <c r="K61" s="52"/>
      <c r="L61" s="52"/>
      <c r="M61" s="52"/>
      <c r="N61" s="52"/>
      <c r="O61" s="81"/>
      <c r="P61" s="35"/>
      <c r="Q61" s="35"/>
      <c r="R61" s="36"/>
      <c r="S61" s="36"/>
      <c r="T61" s="36"/>
      <c r="U61" s="36"/>
      <c r="V61" s="36"/>
      <c r="W61" s="36"/>
    </row>
    <row r="62" spans="1:30">
      <c r="A62" s="52"/>
      <c r="B62" s="52"/>
      <c r="C62" s="52"/>
      <c r="D62" s="52"/>
      <c r="E62" s="52"/>
      <c r="F62" s="52"/>
      <c r="G62" s="52"/>
      <c r="H62" s="52"/>
      <c r="I62" s="52"/>
      <c r="J62" s="52"/>
      <c r="K62" s="52"/>
      <c r="L62" s="52"/>
      <c r="M62" s="52"/>
      <c r="N62" s="52"/>
      <c r="O62" s="52"/>
      <c r="P62" s="52"/>
    </row>
    <row r="63" spans="1:30">
      <c r="A63" s="77"/>
      <c r="B63" s="77"/>
      <c r="C63" s="77"/>
      <c r="D63" s="77"/>
      <c r="E63" s="77"/>
      <c r="F63" s="77"/>
      <c r="G63" s="77"/>
      <c r="H63" s="77"/>
      <c r="I63" s="77"/>
      <c r="J63" s="77"/>
      <c r="K63" s="77"/>
      <c r="L63" s="77"/>
      <c r="M63" s="77"/>
      <c r="N63" s="77"/>
    </row>
    <row r="64" spans="1:30">
      <c r="A64" s="77"/>
      <c r="B64" s="77"/>
      <c r="C64" s="77"/>
      <c r="D64" s="77"/>
      <c r="E64" s="77"/>
      <c r="F64" s="77"/>
      <c r="G64" s="77"/>
      <c r="H64" s="77"/>
      <c r="I64" s="77"/>
      <c r="J64" s="80"/>
      <c r="K64" s="77"/>
      <c r="L64" s="77"/>
      <c r="M64" s="77"/>
      <c r="N64" s="77"/>
    </row>
    <row r="65" spans="1:14">
      <c r="F65" s="77"/>
      <c r="G65" s="77"/>
      <c r="H65" s="77"/>
      <c r="I65" s="77"/>
      <c r="J65" s="77"/>
      <c r="K65" s="77"/>
      <c r="L65" s="77"/>
      <c r="M65" s="77"/>
      <c r="N65" s="77"/>
    </row>
    <row r="66" spans="1:14">
      <c r="F66" s="77"/>
      <c r="G66" s="77"/>
      <c r="H66" s="77"/>
      <c r="I66" s="77"/>
      <c r="J66" s="77"/>
      <c r="K66" s="77"/>
      <c r="L66" s="77"/>
      <c r="M66" s="77"/>
      <c r="N66" s="77"/>
    </row>
    <row r="67" spans="1:14">
      <c r="F67" s="84"/>
      <c r="G67" s="84"/>
      <c r="H67" s="84"/>
      <c r="I67" s="84"/>
      <c r="J67" s="84"/>
      <c r="K67" s="84"/>
      <c r="L67" s="84"/>
      <c r="M67" s="84"/>
      <c r="N67" s="84"/>
    </row>
    <row r="68" spans="1:14">
      <c r="A68" s="32"/>
      <c r="B68" s="32"/>
      <c r="C68" s="32"/>
      <c r="D68" s="32"/>
      <c r="E68" s="32"/>
      <c r="F68" s="76"/>
      <c r="G68" s="76"/>
      <c r="H68" s="76"/>
      <c r="I68" s="76"/>
      <c r="J68" s="76"/>
      <c r="K68" s="76"/>
      <c r="L68" s="76"/>
      <c r="M68" s="76"/>
      <c r="N68" s="76"/>
    </row>
    <row r="69" spans="1:14">
      <c r="A69" s="32"/>
      <c r="B69" s="32"/>
      <c r="C69" s="32"/>
      <c r="D69" s="32"/>
      <c r="E69" s="32"/>
      <c r="F69" s="82"/>
      <c r="G69" s="33"/>
      <c r="H69" s="33"/>
      <c r="I69" s="33"/>
      <c r="J69" s="33"/>
      <c r="K69" s="33"/>
      <c r="L69" s="33"/>
      <c r="M69" s="33"/>
      <c r="N69" s="33"/>
    </row>
    <row r="70" spans="1:14">
      <c r="A70" s="32"/>
      <c r="B70" s="32"/>
      <c r="C70" s="32"/>
      <c r="D70" s="32"/>
      <c r="E70" s="32"/>
      <c r="F70" s="34"/>
      <c r="G70" s="34"/>
      <c r="H70" s="34"/>
      <c r="I70" s="34"/>
      <c r="J70" s="34"/>
      <c r="K70" s="34"/>
      <c r="L70" s="34"/>
      <c r="M70" s="34"/>
      <c r="N70" s="34"/>
    </row>
    <row r="71" spans="1:14">
      <c r="A71" s="83"/>
      <c r="B71" s="32"/>
      <c r="C71" s="32"/>
      <c r="D71" s="32"/>
      <c r="E71" s="32"/>
      <c r="F71" s="82"/>
      <c r="G71" s="34"/>
      <c r="H71" s="34"/>
      <c r="I71" s="34"/>
      <c r="J71" s="34"/>
      <c r="K71" s="34"/>
      <c r="L71" s="34"/>
      <c r="M71" s="34"/>
      <c r="N71" s="34"/>
    </row>
    <row r="72" spans="1:14">
      <c r="A72" s="32"/>
      <c r="B72" s="32"/>
      <c r="C72" s="32"/>
      <c r="D72" s="32"/>
      <c r="E72" s="32"/>
      <c r="H72" s="34"/>
      <c r="I72" s="34"/>
      <c r="J72" s="34"/>
      <c r="K72" s="34"/>
      <c r="L72" s="34"/>
      <c r="M72" s="34"/>
      <c r="N72" s="34"/>
    </row>
    <row r="73" spans="1:14">
      <c r="A73" s="32"/>
      <c r="B73" s="32"/>
      <c r="C73" s="32"/>
      <c r="D73" s="32"/>
      <c r="E73" s="32"/>
      <c r="F73" s="34"/>
      <c r="G73" s="34"/>
      <c r="H73" s="34"/>
      <c r="I73" s="34"/>
      <c r="J73" s="34"/>
      <c r="K73" s="34"/>
      <c r="L73" s="34"/>
      <c r="M73" s="34"/>
      <c r="N73" s="34"/>
    </row>
    <row r="74" spans="1:14">
      <c r="A74" s="32"/>
      <c r="B74" s="32"/>
      <c r="C74" s="32"/>
      <c r="D74" s="32"/>
      <c r="E74" s="32"/>
      <c r="F74" s="34"/>
      <c r="G74" s="34"/>
      <c r="H74" s="34"/>
      <c r="I74" s="34"/>
      <c r="J74" s="34"/>
      <c r="K74" s="34"/>
      <c r="L74" s="34"/>
      <c r="M74" s="34"/>
      <c r="N74" s="34"/>
    </row>
    <row r="75" spans="1:14">
      <c r="A75" s="32"/>
      <c r="B75" s="32"/>
      <c r="C75" s="32"/>
      <c r="D75" s="32"/>
      <c r="E75" s="32"/>
      <c r="F75" s="34"/>
      <c r="G75" s="34"/>
      <c r="H75" s="34"/>
      <c r="I75" s="34"/>
      <c r="J75" s="34"/>
      <c r="K75" s="34"/>
      <c r="L75" s="34"/>
      <c r="M75" s="34"/>
      <c r="N75" s="34"/>
    </row>
    <row r="76" spans="1:14">
      <c r="A76" s="32"/>
      <c r="B76" s="32"/>
      <c r="C76" s="32"/>
      <c r="D76" s="32"/>
      <c r="E76" s="32"/>
      <c r="F76" s="34"/>
      <c r="G76" s="34"/>
      <c r="H76" s="34"/>
      <c r="I76" s="34"/>
      <c r="J76" s="34"/>
      <c r="K76" s="34"/>
      <c r="L76" s="34"/>
      <c r="M76" s="34"/>
      <c r="N76" s="34"/>
    </row>
  </sheetData>
  <mergeCells count="216">
    <mergeCell ref="AB45:AC45"/>
    <mergeCell ref="B57:V57"/>
    <mergeCell ref="A58:I58"/>
    <mergeCell ref="J58:W59"/>
    <mergeCell ref="A59:I59"/>
    <mergeCell ref="Q53:S53"/>
    <mergeCell ref="T53:V53"/>
    <mergeCell ref="P54:S54"/>
    <mergeCell ref="T54:V54"/>
    <mergeCell ref="Y55:Z55"/>
    <mergeCell ref="B53:O54"/>
    <mergeCell ref="Q51:S51"/>
    <mergeCell ref="T51:V51"/>
    <mergeCell ref="Q52:S52"/>
    <mergeCell ref="T52:V52"/>
    <mergeCell ref="Y52:Z52"/>
    <mergeCell ref="Q49:S49"/>
    <mergeCell ref="T49:V49"/>
    <mergeCell ref="Y49:Z49"/>
    <mergeCell ref="Q50:S50"/>
    <mergeCell ref="T50:V50"/>
    <mergeCell ref="A45:B45"/>
    <mergeCell ref="C45:O45"/>
    <mergeCell ref="Y45:Z45"/>
    <mergeCell ref="Q46:S46"/>
    <mergeCell ref="T46:V46"/>
    <mergeCell ref="Y46:Z46"/>
    <mergeCell ref="L47:L48"/>
    <mergeCell ref="M47:M48"/>
    <mergeCell ref="N47:O48"/>
    <mergeCell ref="Q47:S47"/>
    <mergeCell ref="T47:V47"/>
    <mergeCell ref="Q48:S48"/>
    <mergeCell ref="T48:W48"/>
    <mergeCell ref="A47:A54"/>
    <mergeCell ref="B47:D48"/>
    <mergeCell ref="E47:F48"/>
    <mergeCell ref="G47:G48"/>
    <mergeCell ref="H47:I48"/>
    <mergeCell ref="J47:K48"/>
    <mergeCell ref="B49:D50"/>
    <mergeCell ref="E49:O50"/>
    <mergeCell ref="B51:O52"/>
    <mergeCell ref="A43:B43"/>
    <mergeCell ref="C43:D43"/>
    <mergeCell ref="E43:F43"/>
    <mergeCell ref="Q43:S43"/>
    <mergeCell ref="T43:V43"/>
    <mergeCell ref="A44:B44"/>
    <mergeCell ref="C44:G44"/>
    <mergeCell ref="I44:K44"/>
    <mergeCell ref="M44:O44"/>
    <mergeCell ref="Q44:S44"/>
    <mergeCell ref="T44:V44"/>
    <mergeCell ref="A41:B41"/>
    <mergeCell ref="C41:D41"/>
    <mergeCell ref="E41:F41"/>
    <mergeCell ref="Q41:S41"/>
    <mergeCell ref="T41:V41"/>
    <mergeCell ref="A42:B42"/>
    <mergeCell ref="C42:D42"/>
    <mergeCell ref="E42:F42"/>
    <mergeCell ref="Q42:S42"/>
    <mergeCell ref="T42:V42"/>
    <mergeCell ref="A39:B39"/>
    <mergeCell ref="C39:D39"/>
    <mergeCell ref="E39:F39"/>
    <mergeCell ref="Q39:W39"/>
    <mergeCell ref="A40:B40"/>
    <mergeCell ref="C40:D40"/>
    <mergeCell ref="E40:F40"/>
    <mergeCell ref="Q40:S40"/>
    <mergeCell ref="T40:V40"/>
    <mergeCell ref="A37:B37"/>
    <mergeCell ref="C37:D37"/>
    <mergeCell ref="E37:F37"/>
    <mergeCell ref="U37:W37"/>
    <mergeCell ref="A38:B38"/>
    <mergeCell ref="C38:D38"/>
    <mergeCell ref="E38:F38"/>
    <mergeCell ref="T38:W38"/>
    <mergeCell ref="A35:B35"/>
    <mergeCell ref="C35:D35"/>
    <mergeCell ref="E35:F35"/>
    <mergeCell ref="Q35:S35"/>
    <mergeCell ref="T35:W35"/>
    <mergeCell ref="A36:B36"/>
    <mergeCell ref="C36:D36"/>
    <mergeCell ref="E36:F36"/>
    <mergeCell ref="Q36:S38"/>
    <mergeCell ref="U36:W36"/>
    <mergeCell ref="E33:F33"/>
    <mergeCell ref="U33:W33"/>
    <mergeCell ref="A34:B34"/>
    <mergeCell ref="C34:D34"/>
    <mergeCell ref="E34:F34"/>
    <mergeCell ref="T34:W34"/>
    <mergeCell ref="C31:D31"/>
    <mergeCell ref="E31:F31"/>
    <mergeCell ref="T31:W31"/>
    <mergeCell ref="A32:B32"/>
    <mergeCell ref="C32:D32"/>
    <mergeCell ref="E32:F32"/>
    <mergeCell ref="Q32:S34"/>
    <mergeCell ref="U32:W32"/>
    <mergeCell ref="A33:B33"/>
    <mergeCell ref="C33:D33"/>
    <mergeCell ref="A29:B29"/>
    <mergeCell ref="C29:D29"/>
    <mergeCell ref="E29:F29"/>
    <mergeCell ref="Q29:S31"/>
    <mergeCell ref="T29:W29"/>
    <mergeCell ref="A30:B30"/>
    <mergeCell ref="C30:D30"/>
    <mergeCell ref="E30:F30"/>
    <mergeCell ref="T30:W30"/>
    <mergeCell ref="A31:B31"/>
    <mergeCell ref="T24:W24"/>
    <mergeCell ref="A25:O25"/>
    <mergeCell ref="Q25:S26"/>
    <mergeCell ref="T25:W25"/>
    <mergeCell ref="A26:B26"/>
    <mergeCell ref="C26:D26"/>
    <mergeCell ref="E26:F26"/>
    <mergeCell ref="T26:W26"/>
    <mergeCell ref="A27:B27"/>
    <mergeCell ref="C27:D27"/>
    <mergeCell ref="E27:F27"/>
    <mergeCell ref="Q27:S28"/>
    <mergeCell ref="T27:W27"/>
    <mergeCell ref="A28:B28"/>
    <mergeCell ref="C28:D28"/>
    <mergeCell ref="E28:F28"/>
    <mergeCell ref="T28:W28"/>
    <mergeCell ref="A22:D23"/>
    <mergeCell ref="E22:H23"/>
    <mergeCell ref="I22:I23"/>
    <mergeCell ref="J22:N22"/>
    <mergeCell ref="O22:S23"/>
    <mergeCell ref="T22:W22"/>
    <mergeCell ref="J23:N23"/>
    <mergeCell ref="T23:U23"/>
    <mergeCell ref="V23:W23"/>
    <mergeCell ref="O19:P19"/>
    <mergeCell ref="Q19:S19"/>
    <mergeCell ref="T19:W19"/>
    <mergeCell ref="K20:L20"/>
    <mergeCell ref="M20:N20"/>
    <mergeCell ref="O20:P20"/>
    <mergeCell ref="Q20:S20"/>
    <mergeCell ref="T20:W20"/>
    <mergeCell ref="A19:D21"/>
    <mergeCell ref="E19:G21"/>
    <mergeCell ref="H19:H21"/>
    <mergeCell ref="I19:J21"/>
    <mergeCell ref="K19:L19"/>
    <mergeCell ref="M19:N19"/>
    <mergeCell ref="Q21:S21"/>
    <mergeCell ref="T21:U21"/>
    <mergeCell ref="V21:W21"/>
    <mergeCell ref="P15:W15"/>
    <mergeCell ref="C16:E17"/>
    <mergeCell ref="F16:Q16"/>
    <mergeCell ref="R16:T17"/>
    <mergeCell ref="V16:W16"/>
    <mergeCell ref="F17:Q17"/>
    <mergeCell ref="V17:W17"/>
    <mergeCell ref="R11:W11"/>
    <mergeCell ref="A12:B17"/>
    <mergeCell ref="C12:E12"/>
    <mergeCell ref="F12:O13"/>
    <mergeCell ref="P12:W12"/>
    <mergeCell ref="C13:E13"/>
    <mergeCell ref="P13:W13"/>
    <mergeCell ref="C14:E15"/>
    <mergeCell ref="F14:O15"/>
    <mergeCell ref="P14:W14"/>
    <mergeCell ref="A8:B11"/>
    <mergeCell ref="R8:W8"/>
    <mergeCell ref="C9:E9"/>
    <mergeCell ref="P9:Q9"/>
    <mergeCell ref="R9:W9"/>
    <mergeCell ref="C10:E11"/>
    <mergeCell ref="F10:H10"/>
    <mergeCell ref="I10:O10"/>
    <mergeCell ref="P10:Q10"/>
    <mergeCell ref="R10:W10"/>
    <mergeCell ref="F11:O11"/>
    <mergeCell ref="C8:E8"/>
    <mergeCell ref="F8:G9"/>
    <mergeCell ref="H8:N9"/>
    <mergeCell ref="O8:O9"/>
    <mergeCell ref="P8:Q8"/>
    <mergeCell ref="P11:Q11"/>
    <mergeCell ref="A1:W1"/>
    <mergeCell ref="A3:O3"/>
    <mergeCell ref="P3:Q3"/>
    <mergeCell ref="R3:W3"/>
    <mergeCell ref="A4:B7"/>
    <mergeCell ref="C4:E4"/>
    <mergeCell ref="F4:N4"/>
    <mergeCell ref="O4:O5"/>
    <mergeCell ref="P4:Q4"/>
    <mergeCell ref="R4:W4"/>
    <mergeCell ref="C6:E7"/>
    <mergeCell ref="F6:O7"/>
    <mergeCell ref="P6:Q6"/>
    <mergeCell ref="R6:W6"/>
    <mergeCell ref="P7:Q7"/>
    <mergeCell ref="R7:W7"/>
    <mergeCell ref="C5:E5"/>
    <mergeCell ref="F5:H5"/>
    <mergeCell ref="I5:K5"/>
    <mergeCell ref="L5:N5"/>
    <mergeCell ref="P5:Q5"/>
    <mergeCell ref="R5:W5"/>
  </mergeCells>
  <phoneticPr fontId="1"/>
  <conditionalFormatting sqref="AD12">
    <cfRule type="cellIs" dxfId="16" priority="1" operator="greaterThan">
      <formula>500</formula>
    </cfRule>
  </conditionalFormatting>
  <conditionalFormatting sqref="AD9">
    <cfRule type="cellIs" dxfId="15" priority="4" operator="greaterThan">
      <formula>0.625</formula>
    </cfRule>
  </conditionalFormatting>
  <conditionalFormatting sqref="AD4">
    <cfRule type="cellIs" dxfId="14" priority="3" operator="lessThan">
      <formula>0.201388888888889</formula>
    </cfRule>
  </conditionalFormatting>
  <conditionalFormatting sqref="AD7">
    <cfRule type="cellIs" dxfId="13" priority="2" operator="greaterThan">
      <formula>0.875</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400-000000000000}">
          <x14:formula1>
            <xm:f>リスト集!$J$3:$J$17</xm:f>
          </x14:formula1>
          <xm:sqref>Q20:S21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D8B02-137B-4FE3-8D8E-F0D3BFD3B9F1}">
  <sheetPr>
    <pageSetUpPr fitToPage="1"/>
  </sheetPr>
  <dimension ref="A1:IP104"/>
  <sheetViews>
    <sheetView showZeros="0" topLeftCell="C1" workbookViewId="0">
      <selection activeCell="CD45" sqref="CD45:CO45"/>
    </sheetView>
  </sheetViews>
  <sheetFormatPr defaultColWidth="1.25" defaultRowHeight="12" customHeight="1"/>
  <cols>
    <col min="1" max="1" width="3.625" style="474" hidden="1" customWidth="1"/>
    <col min="2" max="2" width="6" style="474" hidden="1" customWidth="1"/>
    <col min="3" max="9" width="1.25" style="474"/>
    <col min="10" max="10" width="1.875" style="474" customWidth="1"/>
    <col min="11" max="11" width="0.625" style="474" customWidth="1"/>
    <col min="12" max="12" width="1.375" style="474" customWidth="1"/>
    <col min="13" max="40" width="1.25" style="474"/>
    <col min="41" max="41" width="1.5" style="474" customWidth="1"/>
    <col min="42" max="42" width="1" style="474" customWidth="1"/>
    <col min="43" max="46" width="1.25" style="474"/>
    <col min="47" max="48" width="1.125" style="474" customWidth="1"/>
    <col min="49" max="49" width="1.25" style="474"/>
    <col min="50" max="50" width="1.25" style="548"/>
    <col min="51" max="53" width="1.25" style="474"/>
    <col min="54" max="54" width="0.875" style="474" customWidth="1"/>
    <col min="55" max="56" width="1.25" style="474"/>
    <col min="57" max="57" width="1.125" style="474" customWidth="1"/>
    <col min="58" max="58" width="0.875" style="474" customWidth="1"/>
    <col min="59" max="60" width="1.25" style="474"/>
    <col min="61" max="61" width="0.625" style="474" customWidth="1"/>
    <col min="62" max="62" width="1.875" style="474" customWidth="1"/>
    <col min="63" max="63" width="1.375" style="474" customWidth="1"/>
    <col min="64" max="70" width="1.25" style="474"/>
    <col min="71" max="71" width="1.875" style="474" customWidth="1"/>
    <col min="72" max="72" width="0.625" style="474" customWidth="1"/>
    <col min="73" max="73" width="1.375" style="474" customWidth="1"/>
    <col min="74" max="74" width="1.125" style="474" customWidth="1"/>
    <col min="75" max="102" width="1.25" style="474"/>
    <col min="103" max="103" width="1.375" style="474" customWidth="1"/>
    <col min="104" max="104" width="1.125" style="474" customWidth="1"/>
    <col min="105" max="124" width="1.25" style="474"/>
    <col min="125" max="125" width="0.75" style="474" customWidth="1"/>
    <col min="126" max="126" width="0.25" style="474" customWidth="1"/>
    <col min="127" max="16384" width="1.25" style="474"/>
  </cols>
  <sheetData>
    <row r="1" spans="1:250" ht="10.5" customHeight="1">
      <c r="C1" s="554"/>
      <c r="D1" s="554"/>
      <c r="E1" s="554"/>
      <c r="F1" s="554"/>
      <c r="G1" s="554"/>
      <c r="H1" s="554"/>
      <c r="I1" s="554"/>
      <c r="J1" s="554"/>
      <c r="K1" s="554"/>
      <c r="L1" s="546"/>
      <c r="M1" s="555"/>
      <c r="N1" s="555"/>
      <c r="O1" s="555"/>
      <c r="P1" s="555"/>
      <c r="Q1" s="555"/>
      <c r="R1" s="555"/>
      <c r="S1" s="555"/>
      <c r="T1" s="555"/>
      <c r="U1" s="555"/>
      <c r="V1" s="555"/>
      <c r="W1" s="555"/>
      <c r="X1" s="555"/>
      <c r="Y1" s="555"/>
      <c r="Z1" s="555"/>
      <c r="AA1" s="555"/>
      <c r="AB1" s="555"/>
      <c r="AC1" s="555"/>
      <c r="AD1" s="555"/>
      <c r="AE1" s="555"/>
      <c r="AF1" s="555"/>
      <c r="AG1" s="555"/>
      <c r="AH1" s="555"/>
      <c r="AI1" s="555"/>
      <c r="AJ1" s="555"/>
      <c r="AK1" s="555"/>
      <c r="AL1" s="555"/>
      <c r="AM1" s="555"/>
      <c r="AN1" s="555"/>
      <c r="AO1" s="555"/>
      <c r="AP1" s="555"/>
      <c r="AQ1" s="555"/>
      <c r="AR1" s="555"/>
      <c r="AS1" s="555"/>
      <c r="AT1" s="555"/>
      <c r="AU1" s="555"/>
      <c r="AV1" s="555"/>
      <c r="AW1" s="555"/>
      <c r="AX1" s="555"/>
      <c r="AY1" s="555"/>
      <c r="AZ1" s="555"/>
      <c r="BA1" s="555"/>
      <c r="BB1" s="555"/>
      <c r="BC1" s="555"/>
      <c r="BD1" s="555"/>
      <c r="BE1" s="555"/>
      <c r="BF1" s="556"/>
      <c r="BG1" s="555"/>
      <c r="BH1" s="555"/>
      <c r="BI1" s="555"/>
      <c r="BJ1" s="555"/>
      <c r="BK1" s="555"/>
      <c r="BL1" s="555"/>
      <c r="BM1" s="555"/>
      <c r="BN1" s="555"/>
      <c r="BO1" s="555"/>
      <c r="BP1" s="555"/>
      <c r="BQ1" s="555"/>
      <c r="BR1" s="555"/>
      <c r="BS1" s="555"/>
      <c r="BT1" s="555"/>
      <c r="BU1" s="555"/>
      <c r="BV1" s="555"/>
      <c r="BW1" s="555"/>
      <c r="BX1" s="1263" t="str">
        <f>コース表!CF1</f>
        <v>滋賀県知事登録旅行業　第2-120号</v>
      </c>
      <c r="BY1" s="1263"/>
      <c r="BZ1" s="1263"/>
      <c r="CA1" s="1263"/>
      <c r="CB1" s="1263"/>
      <c r="CC1" s="1263"/>
      <c r="CD1" s="1263"/>
      <c r="CE1" s="1263"/>
      <c r="CF1" s="1263"/>
      <c r="CG1" s="1263"/>
      <c r="CH1" s="1263"/>
      <c r="CI1" s="1263"/>
      <c r="CJ1" s="1263"/>
      <c r="CK1" s="1263"/>
      <c r="CL1" s="1263"/>
      <c r="CM1" s="1263"/>
      <c r="CN1" s="1263"/>
      <c r="CO1" s="1263"/>
      <c r="CP1" s="1263"/>
      <c r="CQ1" s="1263"/>
      <c r="CR1" s="1263"/>
      <c r="CS1" s="1263"/>
      <c r="CT1" s="1263"/>
      <c r="CU1" s="1263"/>
      <c r="CV1" s="1263"/>
      <c r="CW1" s="1263"/>
      <c r="CX1" s="1263"/>
      <c r="CY1" s="1263"/>
      <c r="CZ1" s="1263"/>
      <c r="DA1" s="1263"/>
      <c r="DB1" s="1263"/>
      <c r="DC1" s="1263"/>
      <c r="DD1" s="1263"/>
      <c r="DE1" s="1237" t="str">
        <f>ヒアリングシート!C13</f>
        <v>100-</v>
      </c>
      <c r="DF1" s="1237"/>
      <c r="DG1" s="1237"/>
      <c r="DH1" s="1237"/>
      <c r="DI1" s="1237"/>
      <c r="DJ1" s="1237"/>
      <c r="DK1" s="1237"/>
      <c r="DL1" s="1237"/>
      <c r="DM1" s="1237"/>
      <c r="DN1" s="1237"/>
      <c r="DO1" s="1237"/>
      <c r="DP1" s="702" t="str">
        <f>ヒアリングシート!C38</f>
        <v>A</v>
      </c>
      <c r="DQ1" s="702"/>
      <c r="DR1" s="702"/>
      <c r="DS1" s="1238">
        <f>ヒアリングシート!C41</f>
        <v>1</v>
      </c>
      <c r="DT1" s="1238"/>
      <c r="DU1" s="557"/>
      <c r="DV1" s="558"/>
      <c r="DW1" s="558"/>
      <c r="DX1" s="558"/>
      <c r="DY1" s="558"/>
      <c r="DZ1" s="558"/>
      <c r="EA1" s="559"/>
      <c r="EB1" s="559"/>
      <c r="EC1" s="559"/>
      <c r="ED1" s="559"/>
      <c r="EE1" s="559"/>
      <c r="EF1" s="559"/>
      <c r="EG1" s="559"/>
      <c r="EH1" s="559"/>
      <c r="EI1" s="559"/>
      <c r="EJ1" s="559"/>
      <c r="GF1" s="548"/>
      <c r="IC1" s="480"/>
      <c r="IE1" s="560"/>
      <c r="IG1" s="480"/>
      <c r="IH1" s="480"/>
      <c r="II1" s="480"/>
      <c r="IJ1" s="480"/>
      <c r="IK1" s="480"/>
      <c r="IL1" s="480"/>
      <c r="IM1" s="480"/>
      <c r="IN1" s="480"/>
      <c r="IO1" s="481"/>
      <c r="IP1" s="480"/>
    </row>
    <row r="2" spans="1:250" ht="22.7" customHeight="1">
      <c r="C2" s="561"/>
      <c r="D2" s="561"/>
      <c r="E2" s="561"/>
      <c r="F2" s="561"/>
      <c r="G2" s="561"/>
      <c r="H2" s="561"/>
      <c r="I2" s="561"/>
      <c r="J2" s="561"/>
      <c r="K2" s="561"/>
      <c r="L2" s="561"/>
      <c r="M2" s="561"/>
      <c r="N2" s="561"/>
      <c r="O2" s="561"/>
      <c r="P2" s="561"/>
      <c r="Q2" s="561"/>
      <c r="R2" s="561"/>
      <c r="S2" s="561"/>
      <c r="T2" s="561"/>
      <c r="U2" s="561"/>
      <c r="V2" s="561"/>
      <c r="W2" s="561"/>
      <c r="X2" s="561"/>
      <c r="Y2" s="561"/>
      <c r="Z2" s="561"/>
      <c r="AA2" s="561"/>
      <c r="AB2" s="561"/>
      <c r="AC2" s="561"/>
      <c r="AD2" s="561"/>
      <c r="AE2" s="561"/>
      <c r="AF2" s="561"/>
      <c r="AG2" s="561"/>
      <c r="AH2" s="561"/>
      <c r="AI2" s="561"/>
      <c r="AJ2" s="561"/>
      <c r="AK2" s="561"/>
      <c r="AL2" s="561"/>
      <c r="AM2" s="561"/>
      <c r="AN2" s="561"/>
      <c r="AO2" s="561"/>
      <c r="AP2" s="561"/>
      <c r="AQ2" s="561"/>
      <c r="AR2" s="561"/>
      <c r="AS2" s="561"/>
      <c r="AT2" s="1239" t="s">
        <v>914</v>
      </c>
      <c r="AU2" s="1239"/>
      <c r="AV2" s="1239"/>
      <c r="AW2" s="1239"/>
      <c r="AX2" s="1239"/>
      <c r="AY2" s="1239"/>
      <c r="AZ2" s="1239"/>
      <c r="BA2" s="1239"/>
      <c r="BB2" s="1239"/>
      <c r="BC2" s="1239"/>
      <c r="BD2" s="1239"/>
      <c r="BE2" s="1239"/>
      <c r="BF2" s="1239"/>
      <c r="BG2" s="1239"/>
      <c r="BH2" s="1239"/>
      <c r="BI2" s="1239"/>
      <c r="BJ2" s="1239"/>
      <c r="BK2" s="1239"/>
      <c r="BL2" s="1239"/>
      <c r="BM2" s="1239"/>
      <c r="BN2" s="1239"/>
      <c r="BO2" s="1239"/>
      <c r="BP2" s="1239"/>
      <c r="BQ2" s="1239"/>
      <c r="BR2" s="561"/>
      <c r="BS2" s="561"/>
      <c r="BT2" s="561"/>
      <c r="BU2" s="561"/>
      <c r="BV2" s="561"/>
      <c r="BW2" s="561"/>
      <c r="BX2" s="1264" t="str">
        <f>コース表!CF2:CF2</f>
        <v>ひばり観光バス株式会社</v>
      </c>
      <c r="BY2" s="1264"/>
      <c r="BZ2" s="1264"/>
      <c r="CA2" s="1264"/>
      <c r="CB2" s="1264"/>
      <c r="CC2" s="1264"/>
      <c r="CD2" s="1264"/>
      <c r="CE2" s="1264"/>
      <c r="CF2" s="1264"/>
      <c r="CG2" s="1264"/>
      <c r="CH2" s="1264"/>
      <c r="CI2" s="1264"/>
      <c r="CJ2" s="1264"/>
      <c r="CK2" s="1264"/>
      <c r="CL2" s="1264"/>
      <c r="CM2" s="1264"/>
      <c r="CN2" s="1264"/>
      <c r="CO2" s="1264"/>
      <c r="CP2" s="1264"/>
      <c r="CQ2" s="1264"/>
      <c r="CR2" s="1264"/>
      <c r="CS2" s="1264"/>
      <c r="CT2" s="1264"/>
      <c r="CU2" s="1264"/>
      <c r="CV2" s="1264"/>
      <c r="CW2" s="1264"/>
      <c r="CX2" s="1264"/>
      <c r="CY2" s="1264"/>
      <c r="CZ2" s="1264"/>
      <c r="DA2" s="1264"/>
      <c r="DB2" s="1264"/>
      <c r="DC2" s="1264"/>
      <c r="DD2" s="1264"/>
      <c r="DE2" s="1264"/>
      <c r="DF2" s="607"/>
      <c r="DG2" s="607"/>
      <c r="DH2" s="607"/>
      <c r="DI2" s="561"/>
      <c r="DJ2" s="561"/>
      <c r="DK2" s="561"/>
      <c r="DL2" s="561"/>
      <c r="DM2" s="561"/>
      <c r="DN2" s="561"/>
      <c r="DO2" s="561"/>
      <c r="DP2" s="561"/>
      <c r="DQ2" s="561"/>
      <c r="DR2" s="561"/>
      <c r="DS2" s="561"/>
      <c r="DT2" s="561"/>
      <c r="DU2" s="562"/>
      <c r="DV2" s="563"/>
      <c r="EH2" s="563"/>
      <c r="EI2" s="563"/>
      <c r="EJ2" s="563"/>
    </row>
    <row r="3" spans="1:250" ht="9" customHeight="1">
      <c r="C3" s="546"/>
      <c r="D3" s="564"/>
      <c r="E3" s="564"/>
      <c r="F3" s="564"/>
      <c r="G3" s="564"/>
      <c r="H3" s="564"/>
      <c r="I3" s="564"/>
      <c r="J3" s="564"/>
      <c r="K3" s="564"/>
      <c r="L3" s="564"/>
      <c r="M3" s="564"/>
      <c r="N3" s="564"/>
      <c r="O3" s="564"/>
      <c r="P3" s="564"/>
      <c r="Q3" s="564"/>
      <c r="R3" s="564"/>
      <c r="S3" s="564"/>
      <c r="T3" s="564"/>
      <c r="U3" s="564"/>
      <c r="V3" s="564"/>
      <c r="W3" s="564"/>
      <c r="X3" s="564"/>
      <c r="Y3" s="564"/>
      <c r="Z3" s="564"/>
      <c r="AA3" s="564"/>
      <c r="AB3" s="564"/>
      <c r="AC3" s="564"/>
      <c r="AD3" s="564"/>
      <c r="AE3" s="564"/>
      <c r="AF3" s="564"/>
      <c r="AG3" s="564"/>
      <c r="AH3" s="564"/>
      <c r="AI3" s="564"/>
      <c r="AJ3" s="564"/>
      <c r="AK3" s="564"/>
      <c r="AL3" s="564"/>
      <c r="AM3" s="564"/>
      <c r="AN3" s="564"/>
      <c r="AO3" s="564"/>
      <c r="AP3" s="564"/>
      <c r="AQ3" s="564"/>
      <c r="AR3" s="564"/>
      <c r="AS3" s="564"/>
      <c r="AT3" s="564"/>
      <c r="AU3" s="564"/>
      <c r="AV3" s="564"/>
      <c r="AW3" s="564"/>
      <c r="AX3" s="564"/>
      <c r="AY3" s="564"/>
      <c r="AZ3" s="564"/>
      <c r="BA3" s="564"/>
      <c r="BB3" s="564"/>
      <c r="BC3" s="564"/>
      <c r="BD3" s="564"/>
      <c r="BE3" s="564"/>
      <c r="BF3" s="564"/>
      <c r="BG3" s="564"/>
      <c r="BH3" s="561"/>
      <c r="BI3" s="561"/>
      <c r="BJ3" s="561"/>
      <c r="BK3" s="561"/>
      <c r="BL3" s="561"/>
      <c r="BM3" s="561"/>
      <c r="BN3" s="561"/>
      <c r="BO3" s="561"/>
      <c r="BP3" s="561"/>
      <c r="BQ3" s="561"/>
      <c r="BR3" s="561"/>
      <c r="BS3" s="561"/>
      <c r="BT3" s="561"/>
      <c r="BU3" s="546"/>
      <c r="BV3" s="565"/>
      <c r="BW3" s="565"/>
      <c r="BX3" s="708" t="s">
        <v>950</v>
      </c>
      <c r="BY3" s="708"/>
      <c r="BZ3" s="708"/>
      <c r="CA3" s="708"/>
      <c r="CB3" s="708"/>
      <c r="CC3" s="708"/>
      <c r="CD3" s="708"/>
      <c r="CE3" s="708"/>
      <c r="CF3" s="708"/>
      <c r="CG3" s="708"/>
      <c r="CH3" s="708"/>
      <c r="CI3" s="708"/>
      <c r="CJ3" s="708"/>
      <c r="CK3" s="708"/>
      <c r="CL3" s="708"/>
      <c r="CM3" s="708"/>
      <c r="CN3" s="708"/>
      <c r="CO3" s="708"/>
      <c r="CP3" s="708"/>
      <c r="CQ3" s="708"/>
      <c r="CR3" s="708"/>
      <c r="CS3" s="708"/>
      <c r="CT3" s="708"/>
      <c r="CU3" s="708"/>
      <c r="CV3" s="708"/>
      <c r="CW3" s="708"/>
      <c r="CX3" s="708"/>
      <c r="CY3" s="708"/>
      <c r="CZ3" s="708"/>
      <c r="DA3" s="708"/>
      <c r="DB3" s="708"/>
      <c r="DC3" s="708"/>
      <c r="DD3" s="708"/>
      <c r="DE3" s="565"/>
      <c r="DF3" s="565"/>
      <c r="DG3" s="565"/>
      <c r="DH3" s="565"/>
      <c r="DI3" s="565"/>
      <c r="DJ3" s="565"/>
      <c r="DK3" s="565"/>
      <c r="DL3" s="565"/>
      <c r="DM3" s="565"/>
      <c r="DN3" s="565"/>
      <c r="DO3" s="565"/>
      <c r="DP3" s="565"/>
      <c r="DQ3" s="565"/>
      <c r="DR3" s="565"/>
      <c r="DS3" s="565"/>
      <c r="DT3" s="565"/>
      <c r="DU3" s="566"/>
      <c r="DV3" s="563"/>
      <c r="IP3" s="492"/>
    </row>
    <row r="4" spans="1:250" ht="5.45" customHeight="1">
      <c r="C4" s="1240">
        <f>ヒアリングシート!C5</f>
        <v>0</v>
      </c>
      <c r="D4" s="1240"/>
      <c r="E4" s="1240"/>
      <c r="F4" s="1240"/>
      <c r="G4" s="1240"/>
      <c r="H4" s="1240"/>
      <c r="I4" s="1240"/>
      <c r="J4" s="1240"/>
      <c r="K4" s="1240"/>
      <c r="L4" s="1240"/>
      <c r="M4" s="1240"/>
      <c r="N4" s="1240"/>
      <c r="O4" s="1240"/>
      <c r="P4" s="1240"/>
      <c r="Q4" s="1240"/>
      <c r="R4" s="1240"/>
      <c r="S4" s="1240"/>
      <c r="T4" s="1240"/>
      <c r="U4" s="1240"/>
      <c r="V4" s="1240"/>
      <c r="W4" s="1240"/>
      <c r="X4" s="1240"/>
      <c r="Y4" s="1240"/>
      <c r="Z4" s="1240"/>
      <c r="AA4" s="1240"/>
      <c r="AB4" s="1240"/>
      <c r="AC4" s="1240"/>
      <c r="AD4" s="1240"/>
      <c r="AE4" s="1240"/>
      <c r="AF4" s="1240"/>
      <c r="AG4" s="1240"/>
      <c r="AH4" s="1240"/>
      <c r="AI4" s="1240"/>
      <c r="AJ4" s="1240"/>
      <c r="AK4" s="1240"/>
      <c r="AL4" s="1240"/>
      <c r="AM4" s="1240"/>
      <c r="AN4" s="1240"/>
      <c r="AO4" s="1240"/>
      <c r="AP4" s="1240"/>
      <c r="AQ4" s="1240"/>
      <c r="AR4" s="1240"/>
      <c r="AS4" s="1240"/>
      <c r="AT4" s="1240"/>
      <c r="AU4" s="1240"/>
      <c r="AV4" s="1240"/>
      <c r="AW4" s="1240"/>
      <c r="AX4" s="1240"/>
      <c r="AY4" s="1240"/>
      <c r="AZ4" s="1240"/>
      <c r="BA4" s="1240"/>
      <c r="BB4" s="1240"/>
      <c r="BC4" s="1240"/>
      <c r="BD4" s="1240"/>
      <c r="BE4" s="1240"/>
      <c r="BF4" s="1240"/>
      <c r="BG4" s="1240"/>
      <c r="BH4" s="1240"/>
      <c r="BI4" s="1240"/>
      <c r="BJ4" s="1240"/>
      <c r="BK4" s="1240"/>
      <c r="BL4" s="1240"/>
      <c r="BM4" s="1240"/>
      <c r="BN4" s="1240"/>
      <c r="BO4" s="1240"/>
      <c r="BP4" s="1240"/>
      <c r="BQ4" s="1240"/>
      <c r="BR4" s="1240"/>
      <c r="BS4" s="1240"/>
      <c r="BT4" s="1241" t="s">
        <v>18</v>
      </c>
      <c r="BU4" s="1241"/>
      <c r="BV4" s="1241"/>
      <c r="BW4" s="567"/>
      <c r="BX4" s="708"/>
      <c r="BY4" s="708"/>
      <c r="BZ4" s="708"/>
      <c r="CA4" s="708"/>
      <c r="CB4" s="708"/>
      <c r="CC4" s="708"/>
      <c r="CD4" s="708"/>
      <c r="CE4" s="708"/>
      <c r="CF4" s="708"/>
      <c r="CG4" s="708"/>
      <c r="CH4" s="708"/>
      <c r="CI4" s="708"/>
      <c r="CJ4" s="708"/>
      <c r="CK4" s="708"/>
      <c r="CL4" s="708"/>
      <c r="CM4" s="708"/>
      <c r="CN4" s="708"/>
      <c r="CO4" s="708"/>
      <c r="CP4" s="708"/>
      <c r="CQ4" s="708"/>
      <c r="CR4" s="708"/>
      <c r="CS4" s="708"/>
      <c r="CT4" s="708"/>
      <c r="CU4" s="708"/>
      <c r="CV4" s="708"/>
      <c r="CW4" s="708"/>
      <c r="CX4" s="708"/>
      <c r="CY4" s="708"/>
      <c r="CZ4" s="708"/>
      <c r="DA4" s="708"/>
      <c r="DB4" s="708"/>
      <c r="DC4" s="708"/>
      <c r="DD4" s="708"/>
      <c r="DE4" s="567"/>
      <c r="DF4" s="567"/>
      <c r="DG4" s="567"/>
      <c r="DH4" s="567"/>
      <c r="DI4" s="567"/>
      <c r="DJ4" s="567"/>
      <c r="DK4" s="567"/>
      <c r="DL4" s="567"/>
      <c r="DM4" s="567"/>
      <c r="DN4" s="567"/>
      <c r="DO4" s="567"/>
      <c r="DP4" s="567"/>
      <c r="DQ4" s="567"/>
      <c r="DR4" s="567"/>
      <c r="DS4" s="567"/>
      <c r="DT4" s="567"/>
      <c r="DU4" s="567"/>
      <c r="IP4" s="492"/>
    </row>
    <row r="5" spans="1:250" ht="5.45" customHeight="1">
      <c r="C5" s="1240"/>
      <c r="D5" s="1240"/>
      <c r="E5" s="1240"/>
      <c r="F5" s="1240"/>
      <c r="G5" s="1240"/>
      <c r="H5" s="1240"/>
      <c r="I5" s="1240"/>
      <c r="J5" s="1240"/>
      <c r="K5" s="1240"/>
      <c r="L5" s="1240"/>
      <c r="M5" s="1240"/>
      <c r="N5" s="1240"/>
      <c r="O5" s="1240"/>
      <c r="P5" s="1240"/>
      <c r="Q5" s="1240"/>
      <c r="R5" s="1240"/>
      <c r="S5" s="1240"/>
      <c r="T5" s="1240"/>
      <c r="U5" s="1240"/>
      <c r="V5" s="1240"/>
      <c r="W5" s="1240"/>
      <c r="X5" s="1240"/>
      <c r="Y5" s="1240"/>
      <c r="Z5" s="1240"/>
      <c r="AA5" s="1240"/>
      <c r="AB5" s="1240"/>
      <c r="AC5" s="1240"/>
      <c r="AD5" s="1240"/>
      <c r="AE5" s="1240"/>
      <c r="AF5" s="1240"/>
      <c r="AG5" s="1240"/>
      <c r="AH5" s="1240"/>
      <c r="AI5" s="1240"/>
      <c r="AJ5" s="1240"/>
      <c r="AK5" s="1240"/>
      <c r="AL5" s="1240"/>
      <c r="AM5" s="1240"/>
      <c r="AN5" s="1240"/>
      <c r="AO5" s="1240"/>
      <c r="AP5" s="1240"/>
      <c r="AQ5" s="1240"/>
      <c r="AR5" s="1240"/>
      <c r="AS5" s="1240"/>
      <c r="AT5" s="1240"/>
      <c r="AU5" s="1240"/>
      <c r="AV5" s="1240"/>
      <c r="AW5" s="1240"/>
      <c r="AX5" s="1240"/>
      <c r="AY5" s="1240"/>
      <c r="AZ5" s="1240"/>
      <c r="BA5" s="1240"/>
      <c r="BB5" s="1240"/>
      <c r="BC5" s="1240"/>
      <c r="BD5" s="1240"/>
      <c r="BE5" s="1240"/>
      <c r="BF5" s="1240"/>
      <c r="BG5" s="1240"/>
      <c r="BH5" s="1240"/>
      <c r="BI5" s="1240"/>
      <c r="BJ5" s="1240"/>
      <c r="BK5" s="1240"/>
      <c r="BL5" s="1240"/>
      <c r="BM5" s="1240"/>
      <c r="BN5" s="1240"/>
      <c r="BO5" s="1240"/>
      <c r="BP5" s="1240"/>
      <c r="BQ5" s="1240"/>
      <c r="BR5" s="1240"/>
      <c r="BS5" s="1240"/>
      <c r="BT5" s="1241"/>
      <c r="BU5" s="1241"/>
      <c r="BV5" s="1241"/>
      <c r="BW5" s="567"/>
      <c r="BX5" s="627" t="s">
        <v>951</v>
      </c>
      <c r="BY5" s="627"/>
      <c r="BZ5" s="627"/>
      <c r="CA5" s="627"/>
      <c r="CB5" s="627"/>
      <c r="CC5" s="627"/>
      <c r="CD5" s="627"/>
      <c r="CE5" s="627"/>
      <c r="CF5" s="627"/>
      <c r="CG5" s="627"/>
      <c r="CH5" s="627"/>
      <c r="CI5" s="627"/>
      <c r="CJ5" s="627"/>
      <c r="CK5" s="627"/>
      <c r="CL5" s="627"/>
      <c r="CM5" s="627"/>
      <c r="CN5" s="627"/>
      <c r="CO5" s="627"/>
      <c r="CP5" s="627"/>
      <c r="CQ5" s="627"/>
      <c r="CR5" s="627"/>
      <c r="CS5" s="627"/>
      <c r="CT5" s="627"/>
      <c r="CU5" s="627"/>
      <c r="CV5" s="627"/>
      <c r="CW5" s="627"/>
      <c r="CX5" s="627"/>
      <c r="CY5" s="627"/>
      <c r="CZ5" s="627"/>
      <c r="DA5" s="627"/>
      <c r="DB5" s="627"/>
      <c r="DC5" s="627"/>
      <c r="DD5" s="627"/>
      <c r="DE5" s="567"/>
      <c r="DF5" s="567"/>
      <c r="DG5" s="567"/>
      <c r="DH5" s="567"/>
      <c r="DI5" s="567"/>
      <c r="DJ5" s="567"/>
      <c r="DK5" s="567"/>
      <c r="DL5" s="567"/>
      <c r="DM5" s="567"/>
      <c r="DN5" s="567"/>
      <c r="DO5" s="567"/>
      <c r="DP5" s="567"/>
      <c r="DQ5" s="567"/>
      <c r="DR5" s="567"/>
      <c r="DS5" s="567"/>
      <c r="DT5" s="567"/>
      <c r="DU5" s="567"/>
      <c r="IP5" s="492"/>
    </row>
    <row r="6" spans="1:250" ht="5.45" customHeight="1">
      <c r="C6" s="1240"/>
      <c r="D6" s="1240"/>
      <c r="E6" s="1240"/>
      <c r="F6" s="1240"/>
      <c r="G6" s="1240"/>
      <c r="H6" s="1240"/>
      <c r="I6" s="1240"/>
      <c r="J6" s="1240"/>
      <c r="K6" s="1240"/>
      <c r="L6" s="1240"/>
      <c r="M6" s="1240"/>
      <c r="N6" s="1240"/>
      <c r="O6" s="1240"/>
      <c r="P6" s="1240"/>
      <c r="Q6" s="1240"/>
      <c r="R6" s="1240"/>
      <c r="S6" s="1240"/>
      <c r="T6" s="1240"/>
      <c r="U6" s="1240"/>
      <c r="V6" s="1240"/>
      <c r="W6" s="1240"/>
      <c r="X6" s="1240"/>
      <c r="Y6" s="1240"/>
      <c r="Z6" s="1240"/>
      <c r="AA6" s="1240"/>
      <c r="AB6" s="1240"/>
      <c r="AC6" s="1240"/>
      <c r="AD6" s="1240"/>
      <c r="AE6" s="1240"/>
      <c r="AF6" s="1240"/>
      <c r="AG6" s="1240"/>
      <c r="AH6" s="1240"/>
      <c r="AI6" s="1240"/>
      <c r="AJ6" s="1240"/>
      <c r="AK6" s="1240"/>
      <c r="AL6" s="1240"/>
      <c r="AM6" s="1240"/>
      <c r="AN6" s="1240"/>
      <c r="AO6" s="1240"/>
      <c r="AP6" s="1240"/>
      <c r="AQ6" s="1240"/>
      <c r="AR6" s="1240"/>
      <c r="AS6" s="1240"/>
      <c r="AT6" s="1240"/>
      <c r="AU6" s="1240"/>
      <c r="AV6" s="1240"/>
      <c r="AW6" s="1240"/>
      <c r="AX6" s="1240"/>
      <c r="AY6" s="1240"/>
      <c r="AZ6" s="1240"/>
      <c r="BA6" s="1240"/>
      <c r="BB6" s="1240"/>
      <c r="BC6" s="1240"/>
      <c r="BD6" s="1240"/>
      <c r="BE6" s="1240"/>
      <c r="BF6" s="1240"/>
      <c r="BG6" s="1240"/>
      <c r="BH6" s="1240"/>
      <c r="BI6" s="1240"/>
      <c r="BJ6" s="1240"/>
      <c r="BK6" s="1240"/>
      <c r="BL6" s="1240"/>
      <c r="BM6" s="1240"/>
      <c r="BN6" s="1240"/>
      <c r="BO6" s="1240"/>
      <c r="BP6" s="1240"/>
      <c r="BQ6" s="1240"/>
      <c r="BR6" s="1240"/>
      <c r="BS6" s="1240"/>
      <c r="BT6" s="1241"/>
      <c r="BU6" s="1241"/>
      <c r="BV6" s="1241"/>
      <c r="BW6" s="567"/>
      <c r="BX6" s="627"/>
      <c r="BY6" s="627"/>
      <c r="BZ6" s="627"/>
      <c r="CA6" s="627"/>
      <c r="CB6" s="627"/>
      <c r="CC6" s="627"/>
      <c r="CD6" s="627"/>
      <c r="CE6" s="627"/>
      <c r="CF6" s="627"/>
      <c r="CG6" s="627"/>
      <c r="CH6" s="627"/>
      <c r="CI6" s="627"/>
      <c r="CJ6" s="627"/>
      <c r="CK6" s="627"/>
      <c r="CL6" s="627"/>
      <c r="CM6" s="627"/>
      <c r="CN6" s="627"/>
      <c r="CO6" s="627"/>
      <c r="CP6" s="627"/>
      <c r="CQ6" s="627"/>
      <c r="CR6" s="627"/>
      <c r="CS6" s="627"/>
      <c r="CT6" s="627"/>
      <c r="CU6" s="627"/>
      <c r="CV6" s="627"/>
      <c r="CW6" s="627"/>
      <c r="CX6" s="627"/>
      <c r="CY6" s="627"/>
      <c r="CZ6" s="627"/>
      <c r="DA6" s="627"/>
      <c r="DB6" s="627"/>
      <c r="DC6" s="627"/>
      <c r="DD6" s="627"/>
      <c r="DE6" s="567"/>
      <c r="DF6" s="567"/>
      <c r="DG6" s="567"/>
      <c r="DH6" s="567"/>
      <c r="DI6" s="567"/>
      <c r="DJ6" s="567"/>
      <c r="DK6" s="567"/>
      <c r="DL6" s="567"/>
      <c r="DM6" s="567"/>
      <c r="DN6" s="567"/>
      <c r="DO6" s="567"/>
      <c r="DP6" s="567"/>
      <c r="DQ6" s="567"/>
      <c r="DR6" s="567"/>
      <c r="DS6" s="567"/>
      <c r="DT6" s="567"/>
      <c r="DU6" s="567"/>
      <c r="IP6" s="492"/>
    </row>
    <row r="7" spans="1:250" ht="5.45" customHeight="1">
      <c r="C7" s="1240"/>
      <c r="D7" s="1240"/>
      <c r="E7" s="1240"/>
      <c r="F7" s="1240"/>
      <c r="G7" s="1240"/>
      <c r="H7" s="1240"/>
      <c r="I7" s="1240"/>
      <c r="J7" s="1240"/>
      <c r="K7" s="1240"/>
      <c r="L7" s="1240"/>
      <c r="M7" s="1240"/>
      <c r="N7" s="1240"/>
      <c r="O7" s="1240"/>
      <c r="P7" s="1240"/>
      <c r="Q7" s="1240"/>
      <c r="R7" s="1240"/>
      <c r="S7" s="1240"/>
      <c r="T7" s="1240"/>
      <c r="U7" s="1240"/>
      <c r="V7" s="1240"/>
      <c r="W7" s="1240"/>
      <c r="X7" s="1240"/>
      <c r="Y7" s="1240"/>
      <c r="Z7" s="1240"/>
      <c r="AA7" s="1240"/>
      <c r="AB7" s="1240"/>
      <c r="AC7" s="1240"/>
      <c r="AD7" s="1240"/>
      <c r="AE7" s="1240"/>
      <c r="AF7" s="1240"/>
      <c r="AG7" s="1240"/>
      <c r="AH7" s="1240"/>
      <c r="AI7" s="1240"/>
      <c r="AJ7" s="1240"/>
      <c r="AK7" s="1240"/>
      <c r="AL7" s="1240"/>
      <c r="AM7" s="1240"/>
      <c r="AN7" s="1240"/>
      <c r="AO7" s="1240"/>
      <c r="AP7" s="1240"/>
      <c r="AQ7" s="1240"/>
      <c r="AR7" s="1240"/>
      <c r="AS7" s="1240"/>
      <c r="AT7" s="1240"/>
      <c r="AU7" s="1240"/>
      <c r="AV7" s="1240"/>
      <c r="AW7" s="1240"/>
      <c r="AX7" s="1240"/>
      <c r="AY7" s="1240"/>
      <c r="AZ7" s="1240"/>
      <c r="BA7" s="1240"/>
      <c r="BB7" s="1240"/>
      <c r="BC7" s="1240"/>
      <c r="BD7" s="1240"/>
      <c r="BE7" s="1240"/>
      <c r="BF7" s="1240"/>
      <c r="BG7" s="1240"/>
      <c r="BH7" s="1240"/>
      <c r="BI7" s="1240"/>
      <c r="BJ7" s="1240"/>
      <c r="BK7" s="1240"/>
      <c r="BL7" s="1240"/>
      <c r="BM7" s="1240"/>
      <c r="BN7" s="1240"/>
      <c r="BO7" s="1240"/>
      <c r="BP7" s="1240"/>
      <c r="BQ7" s="1240"/>
      <c r="BR7" s="1240"/>
      <c r="BS7" s="1240"/>
      <c r="BT7" s="1241"/>
      <c r="BU7" s="1241"/>
      <c r="BV7" s="1241"/>
      <c r="BW7" s="568"/>
      <c r="BX7" s="627"/>
      <c r="BY7" s="627"/>
      <c r="BZ7" s="627"/>
      <c r="CA7" s="627"/>
      <c r="CB7" s="627"/>
      <c r="CC7" s="627"/>
      <c r="CD7" s="627"/>
      <c r="CE7" s="627"/>
      <c r="CF7" s="627"/>
      <c r="CG7" s="627"/>
      <c r="CH7" s="627"/>
      <c r="CI7" s="627"/>
      <c r="CJ7" s="627"/>
      <c r="CK7" s="627"/>
      <c r="CL7" s="627"/>
      <c r="CM7" s="627"/>
      <c r="CN7" s="627"/>
      <c r="CO7" s="627"/>
      <c r="CP7" s="627"/>
      <c r="CQ7" s="627"/>
      <c r="CR7" s="627"/>
      <c r="CS7" s="627"/>
      <c r="CT7" s="627"/>
      <c r="CU7" s="627"/>
      <c r="CV7" s="627"/>
      <c r="CW7" s="627"/>
      <c r="CX7" s="627"/>
      <c r="CY7" s="627"/>
      <c r="CZ7" s="627"/>
      <c r="DA7" s="627"/>
      <c r="DB7" s="627"/>
      <c r="DC7" s="627"/>
      <c r="DD7" s="627"/>
      <c r="DE7" s="568"/>
      <c r="DF7" s="568"/>
      <c r="DG7" s="568"/>
      <c r="DH7" s="568"/>
      <c r="DI7" s="568"/>
      <c r="DJ7" s="568"/>
      <c r="DK7" s="568"/>
      <c r="DL7" s="568"/>
      <c r="DM7" s="568"/>
      <c r="DN7" s="568"/>
      <c r="DO7" s="568"/>
      <c r="DP7" s="568"/>
      <c r="DQ7" s="568"/>
      <c r="DR7" s="568"/>
      <c r="DS7" s="568"/>
      <c r="DT7" s="568"/>
      <c r="DU7" s="568"/>
      <c r="IP7" s="492"/>
    </row>
    <row r="8" spans="1:250" ht="5.45" customHeight="1">
      <c r="C8" s="569"/>
      <c r="D8" s="569"/>
      <c r="E8" s="569"/>
      <c r="F8" s="569"/>
      <c r="G8" s="569"/>
      <c r="H8" s="569"/>
      <c r="I8" s="569"/>
      <c r="J8" s="569"/>
      <c r="K8" s="569"/>
      <c r="L8" s="570"/>
      <c r="M8" s="570"/>
      <c r="N8" s="570"/>
      <c r="O8" s="570"/>
      <c r="P8" s="570"/>
      <c r="Q8" s="570"/>
      <c r="R8" s="570"/>
      <c r="S8" s="570"/>
      <c r="T8" s="570"/>
      <c r="U8" s="570"/>
      <c r="V8" s="570"/>
      <c r="W8" s="570"/>
      <c r="X8" s="570"/>
      <c r="Y8" s="570"/>
      <c r="Z8" s="570"/>
      <c r="AA8" s="570"/>
      <c r="AB8" s="570"/>
      <c r="AC8" s="570"/>
      <c r="AD8" s="570"/>
      <c r="AE8" s="570"/>
      <c r="AF8" s="570"/>
      <c r="AG8" s="570"/>
      <c r="AH8" s="570"/>
      <c r="AI8" s="570"/>
      <c r="AJ8" s="570"/>
      <c r="AK8" s="570"/>
      <c r="AL8" s="570"/>
      <c r="AM8" s="570"/>
      <c r="AN8" s="570"/>
      <c r="AO8" s="570"/>
      <c r="AP8" s="570"/>
      <c r="AQ8" s="570"/>
      <c r="AR8" s="570"/>
      <c r="AS8" s="570"/>
      <c r="AT8" s="570"/>
      <c r="AU8" s="570"/>
      <c r="AV8" s="570"/>
      <c r="AW8" s="570"/>
      <c r="AX8" s="570"/>
      <c r="AY8" s="570"/>
      <c r="AZ8" s="570"/>
      <c r="BA8" s="570"/>
      <c r="BB8" s="570"/>
      <c r="BC8" s="570"/>
      <c r="BD8" s="570"/>
      <c r="BE8" s="570"/>
      <c r="BF8" s="570"/>
      <c r="BG8" s="570"/>
      <c r="BH8" s="570"/>
      <c r="BI8" s="570"/>
      <c r="BJ8" s="570"/>
      <c r="BK8" s="570"/>
      <c r="BL8" s="570"/>
      <c r="BM8" s="570"/>
      <c r="BN8" s="570"/>
      <c r="BO8" s="570"/>
      <c r="BP8" s="570"/>
      <c r="BQ8" s="570"/>
      <c r="BR8" s="570"/>
      <c r="BS8" s="571"/>
      <c r="BT8" s="571"/>
      <c r="BU8" s="546"/>
      <c r="BV8" s="568"/>
      <c r="BW8" s="568"/>
      <c r="BX8" s="708" t="s">
        <v>952</v>
      </c>
      <c r="BY8" s="708"/>
      <c r="BZ8" s="708"/>
      <c r="CA8" s="708"/>
      <c r="CB8" s="708"/>
      <c r="CC8" s="708"/>
      <c r="CD8" s="708"/>
      <c r="CE8" s="708"/>
      <c r="CF8" s="708"/>
      <c r="CG8" s="708"/>
      <c r="CH8" s="708"/>
      <c r="CI8" s="708"/>
      <c r="CJ8" s="708"/>
      <c r="CK8" s="708"/>
      <c r="CL8" s="708"/>
      <c r="CM8" s="708"/>
      <c r="CN8" s="708"/>
      <c r="CO8" s="708"/>
      <c r="CP8" s="708"/>
      <c r="CQ8" s="708"/>
      <c r="CR8" s="708"/>
      <c r="CS8" s="708"/>
      <c r="CT8" s="708"/>
      <c r="CU8" s="708"/>
      <c r="CV8" s="708"/>
      <c r="CW8" s="708"/>
      <c r="CX8" s="708"/>
      <c r="CY8" s="708"/>
      <c r="CZ8" s="708"/>
      <c r="DA8" s="708"/>
      <c r="DB8" s="708"/>
      <c r="DC8" s="708"/>
      <c r="DD8" s="708"/>
      <c r="DE8" s="568"/>
      <c r="DF8" s="568"/>
      <c r="DG8" s="568"/>
      <c r="DH8" s="568"/>
      <c r="DI8" s="568"/>
      <c r="DJ8" s="568"/>
      <c r="DK8" s="568"/>
      <c r="DL8" s="568"/>
      <c r="DM8" s="568"/>
      <c r="DN8" s="568"/>
      <c r="DO8" s="568"/>
      <c r="DP8" s="568"/>
      <c r="DQ8" s="568"/>
      <c r="DR8" s="568"/>
      <c r="DS8" s="568"/>
      <c r="DT8" s="568"/>
      <c r="DU8" s="568"/>
      <c r="IP8" s="492"/>
    </row>
    <row r="9" spans="1:250" ht="5.45" customHeight="1">
      <c r="A9" s="572"/>
      <c r="B9" s="573"/>
      <c r="C9" s="1242" t="s">
        <v>888</v>
      </c>
      <c r="D9" s="1243"/>
      <c r="E9" s="1243"/>
      <c r="F9" s="1243"/>
      <c r="G9" s="1243"/>
      <c r="H9" s="1243"/>
      <c r="I9" s="1243"/>
      <c r="J9" s="1244"/>
      <c r="K9" s="1251" t="str">
        <f>ヒアリングシート!C37</f>
        <v>おしゃれな団体名を・・どうぞ！</v>
      </c>
      <c r="L9" s="1252"/>
      <c r="M9" s="1252"/>
      <c r="N9" s="1252"/>
      <c r="O9" s="1252"/>
      <c r="P9" s="1252"/>
      <c r="Q9" s="1252"/>
      <c r="R9" s="1252"/>
      <c r="S9" s="1252"/>
      <c r="T9" s="1252"/>
      <c r="U9" s="1252"/>
      <c r="V9" s="1252"/>
      <c r="W9" s="1252"/>
      <c r="X9" s="1252"/>
      <c r="Y9" s="1252"/>
      <c r="Z9" s="1252"/>
      <c r="AA9" s="1252"/>
      <c r="AB9" s="1252"/>
      <c r="AC9" s="1252"/>
      <c r="AD9" s="1252"/>
      <c r="AE9" s="1252"/>
      <c r="AF9" s="1252"/>
      <c r="AG9" s="1252"/>
      <c r="AH9" s="1252"/>
      <c r="AI9" s="1252"/>
      <c r="AJ9" s="1252"/>
      <c r="AK9" s="1252"/>
      <c r="AL9" s="1252"/>
      <c r="AM9" s="1252"/>
      <c r="AN9" s="1252"/>
      <c r="AO9" s="1252"/>
      <c r="AP9" s="1252"/>
      <c r="AQ9" s="1252"/>
      <c r="AR9" s="1252"/>
      <c r="AS9" s="1252"/>
      <c r="AT9" s="1252"/>
      <c r="AU9" s="1252"/>
      <c r="AV9" s="1252"/>
      <c r="AW9" s="1252"/>
      <c r="AX9" s="1252"/>
      <c r="AY9" s="1252"/>
      <c r="AZ9" s="1252"/>
      <c r="BA9" s="1252"/>
      <c r="BB9" s="1252"/>
      <c r="BC9" s="1252"/>
      <c r="BD9" s="1252"/>
      <c r="BE9" s="1252"/>
      <c r="BF9" s="1252"/>
      <c r="BG9" s="1252"/>
      <c r="BH9" s="1252"/>
      <c r="BI9" s="1252"/>
      <c r="BJ9" s="1252"/>
      <c r="BK9" s="1252"/>
      <c r="BL9" s="1252"/>
      <c r="BM9" s="1252"/>
      <c r="BN9" s="1252"/>
      <c r="BO9" s="1252"/>
      <c r="BP9" s="1252"/>
      <c r="BQ9" s="1252"/>
      <c r="BR9" s="1252"/>
      <c r="BS9" s="1252"/>
      <c r="BT9" s="1252"/>
      <c r="BU9" s="1252"/>
      <c r="BV9" s="1253"/>
      <c r="BW9" s="568"/>
      <c r="BX9" s="708"/>
      <c r="BY9" s="708"/>
      <c r="BZ9" s="708"/>
      <c r="CA9" s="708"/>
      <c r="CB9" s="708"/>
      <c r="CC9" s="708"/>
      <c r="CD9" s="708"/>
      <c r="CE9" s="708"/>
      <c r="CF9" s="708"/>
      <c r="CG9" s="708"/>
      <c r="CH9" s="708"/>
      <c r="CI9" s="708"/>
      <c r="CJ9" s="708"/>
      <c r="CK9" s="708"/>
      <c r="CL9" s="708"/>
      <c r="CM9" s="708"/>
      <c r="CN9" s="708"/>
      <c r="CO9" s="708"/>
      <c r="CP9" s="708"/>
      <c r="CQ9" s="708"/>
      <c r="CR9" s="708"/>
      <c r="CS9" s="708"/>
      <c r="CT9" s="708"/>
      <c r="CU9" s="708"/>
      <c r="CV9" s="708"/>
      <c r="CW9" s="708"/>
      <c r="CX9" s="708"/>
      <c r="CY9" s="708"/>
      <c r="CZ9" s="708"/>
      <c r="DA9" s="708"/>
      <c r="DB9" s="708"/>
      <c r="DC9" s="708"/>
      <c r="DD9" s="708"/>
      <c r="DE9" s="568"/>
      <c r="DF9" s="568"/>
      <c r="DG9" s="568"/>
      <c r="DH9" s="568"/>
      <c r="DI9" s="568"/>
      <c r="DJ9" s="568"/>
      <c r="DK9" s="568"/>
      <c r="DL9" s="568"/>
      <c r="DM9" s="568"/>
      <c r="DN9" s="568"/>
      <c r="DO9" s="568"/>
      <c r="DP9" s="568"/>
      <c r="DQ9" s="568"/>
      <c r="DR9" s="568"/>
      <c r="DS9" s="568"/>
      <c r="DT9" s="568"/>
      <c r="DU9" s="546"/>
      <c r="IP9" s="492"/>
    </row>
    <row r="10" spans="1:250" ht="5.45" customHeight="1">
      <c r="A10" s="514"/>
      <c r="C10" s="1245"/>
      <c r="D10" s="1246"/>
      <c r="E10" s="1246"/>
      <c r="F10" s="1246"/>
      <c r="G10" s="1246"/>
      <c r="H10" s="1246"/>
      <c r="I10" s="1246"/>
      <c r="J10" s="1247"/>
      <c r="K10" s="1254"/>
      <c r="L10" s="1255"/>
      <c r="M10" s="1255"/>
      <c r="N10" s="1255"/>
      <c r="O10" s="1255"/>
      <c r="P10" s="1255"/>
      <c r="Q10" s="1255"/>
      <c r="R10" s="1255"/>
      <c r="S10" s="1255"/>
      <c r="T10" s="1255"/>
      <c r="U10" s="1255"/>
      <c r="V10" s="1255"/>
      <c r="W10" s="1255"/>
      <c r="X10" s="1255"/>
      <c r="Y10" s="1255"/>
      <c r="Z10" s="1255"/>
      <c r="AA10" s="1255"/>
      <c r="AB10" s="1255"/>
      <c r="AC10" s="1255"/>
      <c r="AD10" s="1255"/>
      <c r="AE10" s="1255"/>
      <c r="AF10" s="1255"/>
      <c r="AG10" s="1255"/>
      <c r="AH10" s="1255"/>
      <c r="AI10" s="1255"/>
      <c r="AJ10" s="1255"/>
      <c r="AK10" s="1255"/>
      <c r="AL10" s="1255"/>
      <c r="AM10" s="1255"/>
      <c r="AN10" s="1255"/>
      <c r="AO10" s="1255"/>
      <c r="AP10" s="1255"/>
      <c r="AQ10" s="1255"/>
      <c r="AR10" s="1255"/>
      <c r="AS10" s="1255"/>
      <c r="AT10" s="1255"/>
      <c r="AU10" s="1255"/>
      <c r="AV10" s="1255"/>
      <c r="AW10" s="1255"/>
      <c r="AX10" s="1255"/>
      <c r="AY10" s="1255"/>
      <c r="AZ10" s="1255"/>
      <c r="BA10" s="1255"/>
      <c r="BB10" s="1255"/>
      <c r="BC10" s="1255"/>
      <c r="BD10" s="1255"/>
      <c r="BE10" s="1255"/>
      <c r="BF10" s="1255"/>
      <c r="BG10" s="1255"/>
      <c r="BH10" s="1255"/>
      <c r="BI10" s="1255"/>
      <c r="BJ10" s="1255"/>
      <c r="BK10" s="1255"/>
      <c r="BL10" s="1255"/>
      <c r="BM10" s="1255"/>
      <c r="BN10" s="1255"/>
      <c r="BO10" s="1255"/>
      <c r="BP10" s="1255"/>
      <c r="BQ10" s="1255"/>
      <c r="BR10" s="1255"/>
      <c r="BS10" s="1255"/>
      <c r="BT10" s="1255"/>
      <c r="BU10" s="1255"/>
      <c r="BV10" s="1256"/>
      <c r="BW10" s="568"/>
      <c r="BX10" s="708"/>
      <c r="BY10" s="708"/>
      <c r="BZ10" s="708"/>
      <c r="CA10" s="708"/>
      <c r="CB10" s="708"/>
      <c r="CC10" s="708"/>
      <c r="CD10" s="708"/>
      <c r="CE10" s="708"/>
      <c r="CF10" s="708"/>
      <c r="CG10" s="708"/>
      <c r="CH10" s="708"/>
      <c r="CI10" s="708"/>
      <c r="CJ10" s="708"/>
      <c r="CK10" s="708"/>
      <c r="CL10" s="708"/>
      <c r="CM10" s="708"/>
      <c r="CN10" s="708"/>
      <c r="CO10" s="708"/>
      <c r="CP10" s="708"/>
      <c r="CQ10" s="708"/>
      <c r="CR10" s="708"/>
      <c r="CS10" s="708"/>
      <c r="CT10" s="708"/>
      <c r="CU10" s="708"/>
      <c r="CV10" s="708"/>
      <c r="CW10" s="708"/>
      <c r="CX10" s="708"/>
      <c r="CY10" s="708"/>
      <c r="CZ10" s="708"/>
      <c r="DA10" s="708"/>
      <c r="DB10" s="708"/>
      <c r="DC10" s="708"/>
      <c r="DD10" s="708"/>
      <c r="DE10" s="568"/>
      <c r="DF10" s="568"/>
      <c r="DG10" s="568"/>
      <c r="DH10" s="568"/>
      <c r="DI10" s="568"/>
      <c r="DJ10" s="568"/>
      <c r="DK10" s="568"/>
      <c r="DL10" s="568"/>
      <c r="DM10" s="568"/>
      <c r="DN10" s="568"/>
      <c r="DO10" s="568"/>
      <c r="DP10" s="568"/>
      <c r="DQ10" s="568"/>
      <c r="DR10" s="568"/>
      <c r="DS10" s="568"/>
      <c r="DT10" s="568"/>
      <c r="DU10" s="546"/>
      <c r="IP10" s="492"/>
    </row>
    <row r="11" spans="1:250" ht="5.45" customHeight="1">
      <c r="A11" s="514"/>
      <c r="C11" s="1245"/>
      <c r="D11" s="1246"/>
      <c r="E11" s="1246"/>
      <c r="F11" s="1246"/>
      <c r="G11" s="1246"/>
      <c r="H11" s="1246"/>
      <c r="I11" s="1246"/>
      <c r="J11" s="1247"/>
      <c r="K11" s="1254"/>
      <c r="L11" s="1255"/>
      <c r="M11" s="1255"/>
      <c r="N11" s="1255"/>
      <c r="O11" s="1255"/>
      <c r="P11" s="1255"/>
      <c r="Q11" s="1255"/>
      <c r="R11" s="1255"/>
      <c r="S11" s="1255"/>
      <c r="T11" s="1255"/>
      <c r="U11" s="1255"/>
      <c r="V11" s="1255"/>
      <c r="W11" s="1255"/>
      <c r="X11" s="1255"/>
      <c r="Y11" s="1255"/>
      <c r="Z11" s="1255"/>
      <c r="AA11" s="1255"/>
      <c r="AB11" s="1255"/>
      <c r="AC11" s="1255"/>
      <c r="AD11" s="1255"/>
      <c r="AE11" s="1255"/>
      <c r="AF11" s="1255"/>
      <c r="AG11" s="1255"/>
      <c r="AH11" s="1255"/>
      <c r="AI11" s="1255"/>
      <c r="AJ11" s="1255"/>
      <c r="AK11" s="1255"/>
      <c r="AL11" s="1255"/>
      <c r="AM11" s="1255"/>
      <c r="AN11" s="1255"/>
      <c r="AO11" s="1255"/>
      <c r="AP11" s="1255"/>
      <c r="AQ11" s="1255"/>
      <c r="AR11" s="1255"/>
      <c r="AS11" s="1255"/>
      <c r="AT11" s="1255"/>
      <c r="AU11" s="1255"/>
      <c r="AV11" s="1255"/>
      <c r="AW11" s="1255"/>
      <c r="AX11" s="1255"/>
      <c r="AY11" s="1255"/>
      <c r="AZ11" s="1255"/>
      <c r="BA11" s="1255"/>
      <c r="BB11" s="1255"/>
      <c r="BC11" s="1255"/>
      <c r="BD11" s="1255"/>
      <c r="BE11" s="1255"/>
      <c r="BF11" s="1255"/>
      <c r="BG11" s="1255"/>
      <c r="BH11" s="1255"/>
      <c r="BI11" s="1255"/>
      <c r="BJ11" s="1255"/>
      <c r="BK11" s="1255"/>
      <c r="BL11" s="1255"/>
      <c r="BM11" s="1255"/>
      <c r="BN11" s="1255"/>
      <c r="BO11" s="1255"/>
      <c r="BP11" s="1255"/>
      <c r="BQ11" s="1255"/>
      <c r="BR11" s="1255"/>
      <c r="BS11" s="1255"/>
      <c r="BT11" s="1255"/>
      <c r="BU11" s="1255"/>
      <c r="BV11" s="1256"/>
      <c r="BW11" s="568"/>
      <c r="BX11" s="709" t="s">
        <v>953</v>
      </c>
      <c r="BY11" s="709"/>
      <c r="BZ11" s="709"/>
      <c r="CA11" s="709"/>
      <c r="CB11" s="709"/>
      <c r="CC11" s="709"/>
      <c r="CD11" s="709"/>
      <c r="CE11" s="709"/>
      <c r="CF11" s="709"/>
      <c r="CG11" s="709"/>
      <c r="CH11" s="709"/>
      <c r="CI11" s="709"/>
      <c r="CJ11" s="709"/>
      <c r="CK11" s="709"/>
      <c r="CL11" s="709"/>
      <c r="CM11" s="709"/>
      <c r="CN11" s="709"/>
      <c r="CO11" s="709"/>
      <c r="CP11" s="709"/>
      <c r="CQ11" s="709"/>
      <c r="CR11" s="702">
        <f>ヒアリングシート!C40</f>
        <v>0</v>
      </c>
      <c r="CS11" s="702"/>
      <c r="CT11" s="702"/>
      <c r="CU11" s="702"/>
      <c r="CV11" s="702"/>
      <c r="CW11" s="702"/>
      <c r="CX11" s="702"/>
      <c r="CY11" s="702"/>
      <c r="CZ11" s="702"/>
      <c r="DA11" s="702"/>
      <c r="DB11" s="702"/>
      <c r="DC11" s="702"/>
      <c r="DD11" s="702"/>
      <c r="DE11" s="568"/>
      <c r="DF11" s="568"/>
      <c r="DG11" s="568"/>
      <c r="DH11" s="568"/>
      <c r="DI11" s="568"/>
      <c r="DJ11" s="568"/>
      <c r="DK11" s="568"/>
      <c r="DL11" s="568"/>
      <c r="DM11" s="568"/>
      <c r="DN11" s="568"/>
      <c r="DO11" s="568"/>
      <c r="DP11" s="568"/>
      <c r="DQ11" s="568"/>
      <c r="DR11" s="568"/>
      <c r="DS11" s="568"/>
      <c r="DT11" s="568"/>
      <c r="DU11" s="546"/>
      <c r="IP11" s="492"/>
    </row>
    <row r="12" spans="1:250" ht="5.45" customHeight="1">
      <c r="A12" s="574"/>
      <c r="B12" s="575"/>
      <c r="C12" s="1248"/>
      <c r="D12" s="1249"/>
      <c r="E12" s="1249"/>
      <c r="F12" s="1249"/>
      <c r="G12" s="1249"/>
      <c r="H12" s="1249"/>
      <c r="I12" s="1249"/>
      <c r="J12" s="1250"/>
      <c r="K12" s="1257"/>
      <c r="L12" s="1258"/>
      <c r="M12" s="1258"/>
      <c r="N12" s="1258"/>
      <c r="O12" s="1258"/>
      <c r="P12" s="1258"/>
      <c r="Q12" s="1258"/>
      <c r="R12" s="1258"/>
      <c r="S12" s="1258"/>
      <c r="T12" s="1258"/>
      <c r="U12" s="1258"/>
      <c r="V12" s="1258"/>
      <c r="W12" s="1258"/>
      <c r="X12" s="1258"/>
      <c r="Y12" s="1258"/>
      <c r="Z12" s="1258"/>
      <c r="AA12" s="1258"/>
      <c r="AB12" s="1258"/>
      <c r="AC12" s="1258"/>
      <c r="AD12" s="1258"/>
      <c r="AE12" s="1258"/>
      <c r="AF12" s="1258"/>
      <c r="AG12" s="1258"/>
      <c r="AH12" s="1258"/>
      <c r="AI12" s="1258"/>
      <c r="AJ12" s="1258"/>
      <c r="AK12" s="1258"/>
      <c r="AL12" s="1258"/>
      <c r="AM12" s="1258"/>
      <c r="AN12" s="1258"/>
      <c r="AO12" s="1258"/>
      <c r="AP12" s="1258"/>
      <c r="AQ12" s="1258"/>
      <c r="AR12" s="1258"/>
      <c r="AS12" s="1258"/>
      <c r="AT12" s="1258"/>
      <c r="AU12" s="1258"/>
      <c r="AV12" s="1258"/>
      <c r="AW12" s="1258"/>
      <c r="AX12" s="1258"/>
      <c r="AY12" s="1258"/>
      <c r="AZ12" s="1258"/>
      <c r="BA12" s="1258"/>
      <c r="BB12" s="1258"/>
      <c r="BC12" s="1258"/>
      <c r="BD12" s="1258"/>
      <c r="BE12" s="1258"/>
      <c r="BF12" s="1258"/>
      <c r="BG12" s="1258"/>
      <c r="BH12" s="1258"/>
      <c r="BI12" s="1258"/>
      <c r="BJ12" s="1258"/>
      <c r="BK12" s="1258"/>
      <c r="BL12" s="1258"/>
      <c r="BM12" s="1258"/>
      <c r="BN12" s="1258"/>
      <c r="BO12" s="1258"/>
      <c r="BP12" s="1258"/>
      <c r="BQ12" s="1258"/>
      <c r="BR12" s="1258"/>
      <c r="BS12" s="1258"/>
      <c r="BT12" s="1258"/>
      <c r="BU12" s="1258"/>
      <c r="BV12" s="1259"/>
      <c r="BW12" s="568"/>
      <c r="BX12" s="709"/>
      <c r="BY12" s="709"/>
      <c r="BZ12" s="709"/>
      <c r="CA12" s="709"/>
      <c r="CB12" s="709"/>
      <c r="CC12" s="709"/>
      <c r="CD12" s="709"/>
      <c r="CE12" s="709"/>
      <c r="CF12" s="709"/>
      <c r="CG12" s="709"/>
      <c r="CH12" s="709"/>
      <c r="CI12" s="709"/>
      <c r="CJ12" s="709"/>
      <c r="CK12" s="709"/>
      <c r="CL12" s="709"/>
      <c r="CM12" s="709"/>
      <c r="CN12" s="709"/>
      <c r="CO12" s="709"/>
      <c r="CP12" s="709"/>
      <c r="CQ12" s="709"/>
      <c r="CR12" s="702"/>
      <c r="CS12" s="702"/>
      <c r="CT12" s="702"/>
      <c r="CU12" s="702"/>
      <c r="CV12" s="702"/>
      <c r="CW12" s="702"/>
      <c r="CX12" s="702"/>
      <c r="CY12" s="702"/>
      <c r="CZ12" s="702"/>
      <c r="DA12" s="702"/>
      <c r="DB12" s="702"/>
      <c r="DC12" s="702"/>
      <c r="DD12" s="702"/>
      <c r="DE12" s="568"/>
      <c r="DF12" s="568"/>
      <c r="DG12" s="568"/>
      <c r="DH12" s="568"/>
      <c r="DI12" s="568"/>
      <c r="DJ12" s="568"/>
      <c r="DK12" s="568"/>
      <c r="DL12" s="568"/>
      <c r="DM12" s="568"/>
      <c r="DN12" s="568"/>
      <c r="DO12" s="568"/>
      <c r="DP12" s="568"/>
      <c r="DQ12" s="568"/>
      <c r="DR12" s="568"/>
      <c r="DS12" s="568"/>
      <c r="DT12" s="568"/>
      <c r="DU12" s="546"/>
      <c r="IP12" s="492"/>
    </row>
    <row r="13" spans="1:250" ht="5.45" customHeight="1">
      <c r="C13" s="546"/>
      <c r="D13" s="546"/>
      <c r="E13" s="546"/>
      <c r="F13" s="546"/>
      <c r="G13" s="546"/>
      <c r="H13" s="546"/>
      <c r="I13" s="546"/>
      <c r="J13" s="546"/>
      <c r="K13" s="546"/>
      <c r="L13" s="546"/>
      <c r="M13" s="546"/>
      <c r="N13" s="546"/>
      <c r="O13" s="546"/>
      <c r="P13" s="546"/>
      <c r="Q13" s="546"/>
      <c r="R13" s="546"/>
      <c r="S13" s="546"/>
      <c r="T13" s="546"/>
      <c r="U13" s="546"/>
      <c r="V13" s="546"/>
      <c r="W13" s="546"/>
      <c r="X13" s="546"/>
      <c r="Y13" s="546"/>
      <c r="Z13" s="546"/>
      <c r="AA13" s="546"/>
      <c r="AB13" s="546"/>
      <c r="AC13" s="546"/>
      <c r="AD13" s="546"/>
      <c r="AE13" s="546"/>
      <c r="AF13" s="546"/>
      <c r="AG13" s="546"/>
      <c r="AH13" s="546"/>
      <c r="AI13" s="546"/>
      <c r="AJ13" s="546"/>
      <c r="AK13" s="546"/>
      <c r="AL13" s="546"/>
      <c r="AM13" s="546"/>
      <c r="AN13" s="546"/>
      <c r="AO13" s="546"/>
      <c r="AP13" s="546"/>
      <c r="AQ13" s="546"/>
      <c r="AR13" s="546"/>
      <c r="AS13" s="546"/>
      <c r="AT13" s="546"/>
      <c r="AU13" s="546"/>
      <c r="AV13" s="546"/>
      <c r="AW13" s="546"/>
      <c r="AX13" s="546"/>
      <c r="AY13" s="576"/>
      <c r="AZ13" s="546"/>
      <c r="BA13" s="546"/>
      <c r="BB13" s="546"/>
      <c r="BC13" s="546"/>
      <c r="BD13" s="546"/>
      <c r="BE13" s="546"/>
      <c r="BF13" s="546"/>
      <c r="BG13" s="546"/>
      <c r="BH13" s="546"/>
      <c r="BI13" s="547"/>
      <c r="BJ13" s="546"/>
      <c r="BK13" s="546"/>
      <c r="BL13" s="546"/>
      <c r="BM13" s="546"/>
      <c r="BN13" s="546"/>
      <c r="BO13" s="546"/>
      <c r="BP13" s="546"/>
      <c r="BQ13" s="546"/>
      <c r="BR13" s="546"/>
      <c r="BS13" s="546"/>
      <c r="BT13" s="546"/>
      <c r="BU13" s="546"/>
      <c r="BV13" s="568"/>
      <c r="BW13" s="568"/>
      <c r="BX13" s="709"/>
      <c r="BY13" s="709"/>
      <c r="BZ13" s="709"/>
      <c r="CA13" s="709"/>
      <c r="CB13" s="709"/>
      <c r="CC13" s="709"/>
      <c r="CD13" s="709"/>
      <c r="CE13" s="709"/>
      <c r="CF13" s="709"/>
      <c r="CG13" s="709"/>
      <c r="CH13" s="709"/>
      <c r="CI13" s="709"/>
      <c r="CJ13" s="709"/>
      <c r="CK13" s="709"/>
      <c r="CL13" s="709"/>
      <c r="CM13" s="709"/>
      <c r="CN13" s="709"/>
      <c r="CO13" s="709"/>
      <c r="CP13" s="709"/>
      <c r="CQ13" s="709"/>
      <c r="CR13" s="702"/>
      <c r="CS13" s="702"/>
      <c r="CT13" s="702"/>
      <c r="CU13" s="702"/>
      <c r="CV13" s="702"/>
      <c r="CW13" s="702"/>
      <c r="CX13" s="702"/>
      <c r="CY13" s="702"/>
      <c r="CZ13" s="702"/>
      <c r="DA13" s="702"/>
      <c r="DB13" s="702"/>
      <c r="DC13" s="702"/>
      <c r="DD13" s="702"/>
      <c r="DE13" s="568"/>
      <c r="DF13" s="568"/>
      <c r="DG13" s="568"/>
      <c r="DH13" s="568"/>
      <c r="DI13" s="568"/>
      <c r="DJ13" s="568"/>
      <c r="DK13" s="568"/>
      <c r="DL13" s="568"/>
      <c r="DM13" s="568"/>
      <c r="DN13" s="568"/>
      <c r="DO13" s="568"/>
      <c r="DP13" s="568"/>
      <c r="DQ13" s="568"/>
      <c r="DR13" s="568"/>
      <c r="DS13" s="568"/>
      <c r="DT13" s="568"/>
      <c r="DU13" s="546"/>
    </row>
    <row r="14" spans="1:250" ht="5.45" customHeight="1">
      <c r="A14" s="577"/>
      <c r="B14" s="578"/>
      <c r="C14" s="1260" t="s">
        <v>915</v>
      </c>
      <c r="D14" s="1260"/>
      <c r="E14" s="1260"/>
      <c r="F14" s="1260"/>
      <c r="G14" s="1260"/>
      <c r="H14" s="1260"/>
      <c r="I14" s="1260"/>
      <c r="J14" s="1260"/>
      <c r="K14" s="1261">
        <f>ヒアリングシート!C2</f>
        <v>44905</v>
      </c>
      <c r="L14" s="1261"/>
      <c r="M14" s="1261"/>
      <c r="N14" s="1261"/>
      <c r="O14" s="1261"/>
      <c r="P14" s="1261"/>
      <c r="Q14" s="1261"/>
      <c r="R14" s="1261"/>
      <c r="S14" s="1261"/>
      <c r="T14" s="1261"/>
      <c r="U14" s="1261"/>
      <c r="V14" s="1261"/>
      <c r="W14" s="1261"/>
      <c r="X14" s="1261"/>
      <c r="Y14" s="1261"/>
      <c r="Z14" s="1261"/>
      <c r="AA14" s="1261"/>
      <c r="AB14" s="1261"/>
      <c r="AC14" s="1261"/>
      <c r="AD14" s="1261"/>
      <c r="AE14" s="687" t="s">
        <v>229</v>
      </c>
      <c r="AF14" s="687"/>
      <c r="AG14" s="687"/>
      <c r="AH14" s="687"/>
      <c r="AI14" s="674" t="str">
        <f>コース表!AJ16</f>
        <v>日帰り</v>
      </c>
      <c r="AJ14" s="674"/>
      <c r="AK14" s="674"/>
      <c r="AL14" s="674"/>
      <c r="AM14" s="674"/>
      <c r="AN14" s="674"/>
      <c r="AO14" s="1262"/>
      <c r="AP14" s="675" t="s">
        <v>889</v>
      </c>
      <c r="AQ14" s="675"/>
      <c r="AR14" s="675"/>
      <c r="AS14" s="675"/>
      <c r="AT14" s="675"/>
      <c r="AU14" s="675"/>
      <c r="AV14" s="688" t="s">
        <v>890</v>
      </c>
      <c r="AW14" s="688"/>
      <c r="AX14" s="688"/>
      <c r="AY14" s="688"/>
      <c r="AZ14" s="688"/>
      <c r="BA14" s="674">
        <f>コース表!BG16</f>
        <v>0</v>
      </c>
      <c r="BB14" s="674"/>
      <c r="BC14" s="674"/>
      <c r="BD14" s="674"/>
      <c r="BE14" s="688" t="s">
        <v>891</v>
      </c>
      <c r="BF14" s="688"/>
      <c r="BG14" s="688"/>
      <c r="BH14" s="688"/>
      <c r="BI14" s="669">
        <f>コース表!BO16</f>
        <v>0</v>
      </c>
      <c r="BJ14" s="669"/>
      <c r="BK14" s="669"/>
      <c r="BL14" s="669"/>
      <c r="BM14" s="689" t="s">
        <v>892</v>
      </c>
      <c r="BN14" s="689"/>
      <c r="BO14" s="689"/>
      <c r="BP14" s="690">
        <f>コース表!BV16</f>
        <v>0</v>
      </c>
      <c r="BQ14" s="690"/>
      <c r="BR14" s="690"/>
      <c r="BS14" s="721">
        <f>コース表!BY16</f>
        <v>0</v>
      </c>
      <c r="BT14" s="1163"/>
      <c r="BU14" s="1164"/>
      <c r="BV14" s="721">
        <f>コース表!CB16</f>
        <v>0</v>
      </c>
      <c r="BW14" s="1163"/>
      <c r="BX14" s="1164"/>
      <c r="BY14" s="690" t="s">
        <v>893</v>
      </c>
      <c r="BZ14" s="690"/>
      <c r="CA14" s="690"/>
      <c r="CB14" s="690">
        <f>コース表!CH16</f>
        <v>0</v>
      </c>
      <c r="CC14" s="690"/>
      <c r="CD14" s="690"/>
      <c r="CE14" s="690">
        <f>コース表!CK16</f>
        <v>0</v>
      </c>
      <c r="CF14" s="690"/>
      <c r="CG14" s="690"/>
      <c r="CH14" s="690">
        <f>コース表!CN16</f>
        <v>0</v>
      </c>
      <c r="CI14" s="690"/>
      <c r="CJ14" s="690"/>
      <c r="CK14" s="729" t="s">
        <v>894</v>
      </c>
      <c r="CL14" s="730"/>
      <c r="CM14" s="730"/>
      <c r="CN14" s="730"/>
      <c r="CO14" s="730"/>
      <c r="CP14" s="731"/>
      <c r="CQ14" s="1152">
        <f>コース表!CW16</f>
        <v>10</v>
      </c>
      <c r="CR14" s="1153"/>
      <c r="CS14" s="1153"/>
      <c r="CT14" s="1153"/>
      <c r="CU14" s="1154"/>
      <c r="CV14" s="669" t="s">
        <v>71</v>
      </c>
      <c r="CW14" s="669"/>
      <c r="CX14" s="568"/>
      <c r="CY14" s="568"/>
      <c r="CZ14" s="568"/>
      <c r="DA14" s="568"/>
      <c r="DB14" s="568"/>
      <c r="DC14" s="568"/>
      <c r="DD14" s="568"/>
      <c r="DE14" s="568"/>
      <c r="DF14" s="568"/>
      <c r="DG14" s="568"/>
      <c r="DH14" s="568"/>
      <c r="DI14" s="568"/>
      <c r="DJ14" s="568"/>
      <c r="DK14" s="568"/>
      <c r="DL14" s="568"/>
      <c r="DM14" s="568"/>
      <c r="DN14" s="568"/>
      <c r="DO14" s="568"/>
      <c r="DP14" s="568"/>
      <c r="DQ14" s="568"/>
      <c r="DR14" s="568"/>
      <c r="DS14" s="568"/>
      <c r="DT14" s="568"/>
      <c r="DU14" s="546"/>
    </row>
    <row r="15" spans="1:250" ht="5.45" customHeight="1">
      <c r="A15" s="579"/>
      <c r="B15" s="578"/>
      <c r="C15" s="1260"/>
      <c r="D15" s="1260"/>
      <c r="E15" s="1260"/>
      <c r="F15" s="1260"/>
      <c r="G15" s="1260"/>
      <c r="H15" s="1260"/>
      <c r="I15" s="1260"/>
      <c r="J15" s="1260"/>
      <c r="K15" s="1261"/>
      <c r="L15" s="1261"/>
      <c r="M15" s="1261"/>
      <c r="N15" s="1261"/>
      <c r="O15" s="1261"/>
      <c r="P15" s="1261"/>
      <c r="Q15" s="1261"/>
      <c r="R15" s="1261"/>
      <c r="S15" s="1261"/>
      <c r="T15" s="1261"/>
      <c r="U15" s="1261"/>
      <c r="V15" s="1261"/>
      <c r="W15" s="1261"/>
      <c r="X15" s="1261"/>
      <c r="Y15" s="1261"/>
      <c r="Z15" s="1261"/>
      <c r="AA15" s="1261"/>
      <c r="AB15" s="1261"/>
      <c r="AC15" s="1261"/>
      <c r="AD15" s="1261"/>
      <c r="AE15" s="687"/>
      <c r="AF15" s="687"/>
      <c r="AG15" s="687"/>
      <c r="AH15" s="687"/>
      <c r="AI15" s="674"/>
      <c r="AJ15" s="674"/>
      <c r="AK15" s="674"/>
      <c r="AL15" s="674"/>
      <c r="AM15" s="674"/>
      <c r="AN15" s="674"/>
      <c r="AO15" s="1262"/>
      <c r="AP15" s="675"/>
      <c r="AQ15" s="675"/>
      <c r="AR15" s="675"/>
      <c r="AS15" s="675"/>
      <c r="AT15" s="675"/>
      <c r="AU15" s="675"/>
      <c r="AV15" s="688"/>
      <c r="AW15" s="688"/>
      <c r="AX15" s="688"/>
      <c r="AY15" s="688"/>
      <c r="AZ15" s="688"/>
      <c r="BA15" s="674"/>
      <c r="BB15" s="674"/>
      <c r="BC15" s="674"/>
      <c r="BD15" s="674"/>
      <c r="BE15" s="688"/>
      <c r="BF15" s="688"/>
      <c r="BG15" s="688"/>
      <c r="BH15" s="688"/>
      <c r="BI15" s="669"/>
      <c r="BJ15" s="669"/>
      <c r="BK15" s="669"/>
      <c r="BL15" s="669"/>
      <c r="BM15" s="689"/>
      <c r="BN15" s="689"/>
      <c r="BO15" s="689"/>
      <c r="BP15" s="690"/>
      <c r="BQ15" s="690"/>
      <c r="BR15" s="690"/>
      <c r="BS15" s="1165"/>
      <c r="BT15" s="702"/>
      <c r="BU15" s="1166"/>
      <c r="BV15" s="1165"/>
      <c r="BW15" s="702"/>
      <c r="BX15" s="1166"/>
      <c r="BY15" s="690"/>
      <c r="BZ15" s="690"/>
      <c r="CA15" s="690"/>
      <c r="CB15" s="690"/>
      <c r="CC15" s="690"/>
      <c r="CD15" s="690"/>
      <c r="CE15" s="690"/>
      <c r="CF15" s="690"/>
      <c r="CG15" s="690"/>
      <c r="CH15" s="690"/>
      <c r="CI15" s="690"/>
      <c r="CJ15" s="690"/>
      <c r="CK15" s="732"/>
      <c r="CL15" s="701"/>
      <c r="CM15" s="701"/>
      <c r="CN15" s="701"/>
      <c r="CO15" s="701"/>
      <c r="CP15" s="733"/>
      <c r="CQ15" s="1155"/>
      <c r="CR15" s="1156"/>
      <c r="CS15" s="1156"/>
      <c r="CT15" s="1156"/>
      <c r="CU15" s="1157"/>
      <c r="CV15" s="669"/>
      <c r="CW15" s="669"/>
      <c r="CX15" s="568"/>
      <c r="CY15" s="568"/>
      <c r="CZ15" s="568"/>
      <c r="DA15" s="568"/>
      <c r="DB15" s="568"/>
      <c r="DC15" s="568"/>
      <c r="DD15" s="568"/>
      <c r="DE15" s="568"/>
      <c r="DF15" s="568"/>
      <c r="DG15" s="568"/>
      <c r="DH15" s="568"/>
      <c r="DI15" s="568"/>
      <c r="DJ15" s="568"/>
      <c r="DK15" s="568"/>
      <c r="DL15" s="568"/>
      <c r="DM15" s="568"/>
      <c r="DN15" s="568"/>
      <c r="DO15" s="568"/>
      <c r="DP15" s="568"/>
      <c r="DQ15" s="568"/>
      <c r="DR15" s="568"/>
      <c r="DS15" s="568"/>
      <c r="DT15" s="568"/>
      <c r="DU15" s="546"/>
    </row>
    <row r="16" spans="1:250" ht="5.45" customHeight="1">
      <c r="A16" s="580"/>
      <c r="B16" s="578"/>
      <c r="C16" s="1260"/>
      <c r="D16" s="1260"/>
      <c r="E16" s="1260"/>
      <c r="F16" s="1260"/>
      <c r="G16" s="1260"/>
      <c r="H16" s="1260"/>
      <c r="I16" s="1260"/>
      <c r="J16" s="1260"/>
      <c r="K16" s="1261"/>
      <c r="L16" s="1261"/>
      <c r="M16" s="1261"/>
      <c r="N16" s="1261"/>
      <c r="O16" s="1261"/>
      <c r="P16" s="1261"/>
      <c r="Q16" s="1261"/>
      <c r="R16" s="1261"/>
      <c r="S16" s="1261"/>
      <c r="T16" s="1261"/>
      <c r="U16" s="1261"/>
      <c r="V16" s="1261"/>
      <c r="W16" s="1261"/>
      <c r="X16" s="1261"/>
      <c r="Y16" s="1261"/>
      <c r="Z16" s="1261"/>
      <c r="AA16" s="1261"/>
      <c r="AB16" s="1261"/>
      <c r="AC16" s="1261"/>
      <c r="AD16" s="1261"/>
      <c r="AE16" s="687"/>
      <c r="AF16" s="687"/>
      <c r="AG16" s="687"/>
      <c r="AH16" s="687"/>
      <c r="AI16" s="674"/>
      <c r="AJ16" s="674"/>
      <c r="AK16" s="674"/>
      <c r="AL16" s="674"/>
      <c r="AM16" s="674"/>
      <c r="AN16" s="674"/>
      <c r="AO16" s="1262"/>
      <c r="AP16" s="675"/>
      <c r="AQ16" s="675"/>
      <c r="AR16" s="675"/>
      <c r="AS16" s="675"/>
      <c r="AT16" s="675"/>
      <c r="AU16" s="675"/>
      <c r="AV16" s="688"/>
      <c r="AW16" s="688"/>
      <c r="AX16" s="688"/>
      <c r="AY16" s="688"/>
      <c r="AZ16" s="688"/>
      <c r="BA16" s="674"/>
      <c r="BB16" s="674"/>
      <c r="BC16" s="674"/>
      <c r="BD16" s="674"/>
      <c r="BE16" s="688"/>
      <c r="BF16" s="688"/>
      <c r="BG16" s="688"/>
      <c r="BH16" s="688"/>
      <c r="BI16" s="669"/>
      <c r="BJ16" s="669"/>
      <c r="BK16" s="669"/>
      <c r="BL16" s="669"/>
      <c r="BM16" s="689"/>
      <c r="BN16" s="689"/>
      <c r="BO16" s="689"/>
      <c r="BP16" s="690"/>
      <c r="BQ16" s="690"/>
      <c r="BR16" s="690"/>
      <c r="BS16" s="1165"/>
      <c r="BT16" s="702"/>
      <c r="BU16" s="1166"/>
      <c r="BV16" s="1165"/>
      <c r="BW16" s="702"/>
      <c r="BX16" s="1166"/>
      <c r="BY16" s="690"/>
      <c r="BZ16" s="690"/>
      <c r="CA16" s="690"/>
      <c r="CB16" s="690"/>
      <c r="CC16" s="690"/>
      <c r="CD16" s="690"/>
      <c r="CE16" s="690"/>
      <c r="CF16" s="690"/>
      <c r="CG16" s="690"/>
      <c r="CH16" s="690"/>
      <c r="CI16" s="690"/>
      <c r="CJ16" s="690"/>
      <c r="CK16" s="732"/>
      <c r="CL16" s="701"/>
      <c r="CM16" s="701"/>
      <c r="CN16" s="701"/>
      <c r="CO16" s="701"/>
      <c r="CP16" s="733"/>
      <c r="CQ16" s="1155"/>
      <c r="CR16" s="1156"/>
      <c r="CS16" s="1156"/>
      <c r="CT16" s="1156"/>
      <c r="CU16" s="1157"/>
      <c r="CV16" s="669"/>
      <c r="CW16" s="669"/>
      <c r="CX16" s="568"/>
      <c r="CY16" s="568"/>
      <c r="CZ16" s="568"/>
      <c r="DA16" s="568"/>
      <c r="DB16" s="568"/>
      <c r="DC16" s="568"/>
      <c r="DD16" s="568"/>
      <c r="DE16" s="568"/>
      <c r="DF16" s="568"/>
      <c r="DG16" s="568"/>
      <c r="DH16" s="568"/>
      <c r="DI16" s="568"/>
      <c r="DJ16" s="568"/>
      <c r="DK16" s="568"/>
      <c r="DL16" s="568"/>
      <c r="DM16" s="568"/>
      <c r="DN16" s="568"/>
      <c r="DO16" s="568"/>
      <c r="DP16" s="568"/>
      <c r="DQ16" s="568"/>
      <c r="DR16" s="568"/>
      <c r="DS16" s="568"/>
      <c r="DT16" s="568"/>
      <c r="DU16" s="546"/>
    </row>
    <row r="17" spans="1:126" ht="5.45" customHeight="1">
      <c r="A17" s="578"/>
      <c r="B17" s="578"/>
      <c r="C17" s="1260"/>
      <c r="D17" s="1260"/>
      <c r="E17" s="1260"/>
      <c r="F17" s="1260"/>
      <c r="G17" s="1260"/>
      <c r="H17" s="1260"/>
      <c r="I17" s="1260"/>
      <c r="J17" s="1260"/>
      <c r="K17" s="1261"/>
      <c r="L17" s="1261"/>
      <c r="M17" s="1261"/>
      <c r="N17" s="1261"/>
      <c r="O17" s="1261"/>
      <c r="P17" s="1261"/>
      <c r="Q17" s="1261"/>
      <c r="R17" s="1261"/>
      <c r="S17" s="1261"/>
      <c r="T17" s="1261"/>
      <c r="U17" s="1261"/>
      <c r="V17" s="1261"/>
      <c r="W17" s="1261"/>
      <c r="X17" s="1261"/>
      <c r="Y17" s="1261"/>
      <c r="Z17" s="1261"/>
      <c r="AA17" s="1261"/>
      <c r="AB17" s="1261"/>
      <c r="AC17" s="1261"/>
      <c r="AD17" s="1261"/>
      <c r="AE17" s="687"/>
      <c r="AF17" s="687"/>
      <c r="AG17" s="687"/>
      <c r="AH17" s="687"/>
      <c r="AI17" s="674"/>
      <c r="AJ17" s="674"/>
      <c r="AK17" s="674"/>
      <c r="AL17" s="674"/>
      <c r="AM17" s="674"/>
      <c r="AN17" s="674"/>
      <c r="AO17" s="1262"/>
      <c r="AP17" s="675"/>
      <c r="AQ17" s="675"/>
      <c r="AR17" s="675"/>
      <c r="AS17" s="675"/>
      <c r="AT17" s="675"/>
      <c r="AU17" s="675"/>
      <c r="AV17" s="688"/>
      <c r="AW17" s="688"/>
      <c r="AX17" s="688"/>
      <c r="AY17" s="688"/>
      <c r="AZ17" s="688"/>
      <c r="BA17" s="674"/>
      <c r="BB17" s="674"/>
      <c r="BC17" s="674"/>
      <c r="BD17" s="674"/>
      <c r="BE17" s="688"/>
      <c r="BF17" s="688"/>
      <c r="BG17" s="688"/>
      <c r="BH17" s="688"/>
      <c r="BI17" s="669"/>
      <c r="BJ17" s="669"/>
      <c r="BK17" s="669"/>
      <c r="BL17" s="669"/>
      <c r="BM17" s="689"/>
      <c r="BN17" s="689"/>
      <c r="BO17" s="689"/>
      <c r="BP17" s="690"/>
      <c r="BQ17" s="690"/>
      <c r="BR17" s="690"/>
      <c r="BS17" s="1167"/>
      <c r="BT17" s="1168"/>
      <c r="BU17" s="1169"/>
      <c r="BV17" s="1167"/>
      <c r="BW17" s="1168"/>
      <c r="BX17" s="1169"/>
      <c r="BY17" s="690"/>
      <c r="BZ17" s="690"/>
      <c r="CA17" s="690"/>
      <c r="CB17" s="690"/>
      <c r="CC17" s="690"/>
      <c r="CD17" s="690"/>
      <c r="CE17" s="690"/>
      <c r="CF17" s="690"/>
      <c r="CG17" s="690"/>
      <c r="CH17" s="690"/>
      <c r="CI17" s="690"/>
      <c r="CJ17" s="690"/>
      <c r="CK17" s="734"/>
      <c r="CL17" s="735"/>
      <c r="CM17" s="735"/>
      <c r="CN17" s="735"/>
      <c r="CO17" s="735"/>
      <c r="CP17" s="736"/>
      <c r="CQ17" s="1158"/>
      <c r="CR17" s="1159"/>
      <c r="CS17" s="1159"/>
      <c r="CT17" s="1159"/>
      <c r="CU17" s="1160"/>
      <c r="CV17" s="669"/>
      <c r="CW17" s="669"/>
      <c r="CX17" s="568"/>
      <c r="CY17" s="568"/>
      <c r="CZ17" s="568"/>
      <c r="DA17" s="568"/>
      <c r="DB17" s="568"/>
      <c r="DC17" s="568"/>
      <c r="DD17" s="568"/>
      <c r="DE17" s="568"/>
      <c r="DF17" s="568"/>
      <c r="DG17" s="568"/>
      <c r="DH17" s="568"/>
      <c r="DI17" s="568"/>
      <c r="DJ17" s="568"/>
      <c r="DK17" s="568"/>
      <c r="DL17" s="568"/>
      <c r="DM17" s="568"/>
      <c r="DN17" s="568"/>
      <c r="DO17" s="568"/>
      <c r="DP17" s="568"/>
      <c r="DQ17" s="568"/>
      <c r="DR17" s="568"/>
      <c r="DS17" s="568"/>
      <c r="DT17" s="568"/>
      <c r="DU17" s="546"/>
    </row>
    <row r="18" spans="1:126" ht="5.45" customHeight="1">
      <c r="C18" s="566"/>
      <c r="D18" s="566"/>
      <c r="E18" s="566"/>
      <c r="F18" s="566"/>
      <c r="G18" s="566"/>
      <c r="H18" s="566"/>
      <c r="I18" s="566"/>
      <c r="J18" s="566"/>
      <c r="K18" s="566"/>
      <c r="L18" s="566"/>
      <c r="M18" s="566"/>
      <c r="N18" s="566"/>
      <c r="O18" s="566"/>
      <c r="P18" s="566"/>
      <c r="Q18" s="566"/>
      <c r="R18" s="566"/>
      <c r="S18" s="566"/>
      <c r="T18" s="566"/>
      <c r="U18" s="566"/>
      <c r="V18" s="566"/>
      <c r="W18" s="566"/>
      <c r="X18" s="566"/>
      <c r="Y18" s="566"/>
      <c r="Z18" s="566"/>
      <c r="AA18" s="566"/>
      <c r="AB18" s="566"/>
      <c r="AC18" s="566"/>
      <c r="AD18" s="566"/>
      <c r="AE18" s="566"/>
      <c r="AF18" s="566"/>
      <c r="AG18" s="566"/>
      <c r="AH18" s="566"/>
      <c r="AI18" s="566"/>
      <c r="AJ18" s="566"/>
      <c r="AK18" s="566"/>
      <c r="AL18" s="566"/>
      <c r="AM18" s="566"/>
      <c r="AN18" s="566"/>
      <c r="AO18" s="566"/>
      <c r="AP18" s="566"/>
      <c r="AQ18" s="566"/>
      <c r="AR18" s="566"/>
      <c r="AS18" s="566"/>
      <c r="AT18" s="566"/>
      <c r="AU18" s="566"/>
      <c r="AV18" s="566"/>
      <c r="AW18" s="566"/>
      <c r="AX18" s="566"/>
      <c r="AY18" s="566"/>
      <c r="AZ18" s="566"/>
      <c r="BA18" s="566"/>
      <c r="BB18" s="566"/>
      <c r="BC18" s="566"/>
      <c r="BD18" s="566"/>
      <c r="BE18" s="566"/>
      <c r="BF18" s="566"/>
      <c r="BG18" s="581"/>
      <c r="BH18" s="581"/>
      <c r="BI18" s="581"/>
      <c r="BJ18" s="581"/>
      <c r="BK18" s="581"/>
      <c r="BL18" s="581"/>
      <c r="BM18" s="581"/>
      <c r="BN18" s="581"/>
      <c r="BO18" s="581"/>
      <c r="BP18" s="581"/>
      <c r="BQ18" s="581"/>
      <c r="BR18" s="581"/>
      <c r="BS18" s="581"/>
      <c r="BT18" s="581"/>
      <c r="BU18" s="546"/>
      <c r="BV18" s="582"/>
      <c r="BW18" s="582"/>
      <c r="BX18" s="582"/>
      <c r="BY18" s="582"/>
      <c r="BZ18" s="582"/>
      <c r="CA18" s="582"/>
      <c r="CB18" s="582"/>
      <c r="CC18" s="582"/>
      <c r="CD18" s="582"/>
      <c r="CE18" s="582"/>
      <c r="CF18" s="582"/>
      <c r="CG18" s="582"/>
      <c r="CH18" s="582"/>
      <c r="CI18" s="582"/>
      <c r="CJ18" s="582"/>
      <c r="CK18" s="582"/>
      <c r="CL18" s="582"/>
      <c r="CM18" s="582"/>
      <c r="CN18" s="582"/>
      <c r="CO18" s="582"/>
      <c r="CP18" s="582"/>
      <c r="CQ18" s="582"/>
      <c r="CR18" s="582"/>
      <c r="CS18" s="582"/>
      <c r="CT18" s="582"/>
      <c r="CU18" s="582"/>
      <c r="CV18" s="582"/>
      <c r="CW18" s="582"/>
      <c r="CX18" s="582"/>
      <c r="CY18" s="582"/>
      <c r="CZ18" s="582"/>
      <c r="DA18" s="582"/>
      <c r="DB18" s="582"/>
      <c r="DC18" s="582"/>
      <c r="DD18" s="582"/>
      <c r="DE18" s="582"/>
      <c r="DF18" s="582"/>
      <c r="DG18" s="582"/>
      <c r="DH18" s="582"/>
      <c r="DI18" s="582"/>
      <c r="DJ18" s="582"/>
      <c r="DK18" s="582"/>
      <c r="DL18" s="582"/>
      <c r="DM18" s="582"/>
      <c r="DN18" s="582"/>
      <c r="DO18" s="582"/>
      <c r="DP18" s="582"/>
      <c r="DQ18" s="582"/>
      <c r="DR18" s="582"/>
      <c r="DS18" s="582"/>
      <c r="DT18" s="582"/>
      <c r="DU18" s="568"/>
      <c r="DV18" s="583"/>
    </row>
    <row r="19" spans="1:126" ht="11.25" customHeight="1">
      <c r="A19" s="572"/>
      <c r="B19" s="573"/>
      <c r="C19" s="1215" t="s">
        <v>916</v>
      </c>
      <c r="D19" s="1216"/>
      <c r="E19" s="1216"/>
      <c r="F19" s="1216"/>
      <c r="G19" s="1216"/>
      <c r="H19" s="1216"/>
      <c r="I19" s="1216"/>
      <c r="J19" s="1216"/>
      <c r="K19" s="1216"/>
      <c r="L19" s="1216"/>
      <c r="M19" s="1216"/>
      <c r="N19" s="1216"/>
      <c r="O19" s="1216"/>
      <c r="P19" s="1216"/>
      <c r="Q19" s="1216"/>
      <c r="R19" s="1216"/>
      <c r="S19" s="1216"/>
      <c r="T19" s="1216"/>
      <c r="U19" s="1216"/>
      <c r="V19" s="1216"/>
      <c r="W19" s="1216"/>
      <c r="X19" s="1216"/>
      <c r="Y19" s="1216"/>
      <c r="Z19" s="1219" t="s">
        <v>917</v>
      </c>
      <c r="AA19" s="1216"/>
      <c r="AB19" s="1216"/>
      <c r="AC19" s="1216"/>
      <c r="AD19" s="1216"/>
      <c r="AE19" s="1216"/>
      <c r="AF19" s="1219" t="s">
        <v>918</v>
      </c>
      <c r="AG19" s="1216"/>
      <c r="AH19" s="1216"/>
      <c r="AI19" s="1216"/>
      <c r="AJ19" s="1219" t="s">
        <v>919</v>
      </c>
      <c r="AK19" s="1216"/>
      <c r="AL19" s="1216"/>
      <c r="AM19" s="1216"/>
      <c r="AN19" s="1216"/>
      <c r="AO19" s="1216"/>
      <c r="AP19" s="1216"/>
      <c r="AQ19" s="1219" t="s">
        <v>920</v>
      </c>
      <c r="AR19" s="1216"/>
      <c r="AS19" s="1216"/>
      <c r="AT19" s="1216"/>
      <c r="AU19" s="1216"/>
      <c r="AV19" s="1216"/>
      <c r="AW19" s="1216"/>
      <c r="AX19" s="1216"/>
      <c r="AY19" s="1216"/>
      <c r="AZ19" s="1216"/>
      <c r="BA19" s="1216"/>
      <c r="BB19" s="1216"/>
      <c r="BC19" s="1216"/>
      <c r="BD19" s="1216"/>
      <c r="BE19" s="1220"/>
      <c r="BF19" s="584"/>
      <c r="BG19" s="1215" t="s">
        <v>921</v>
      </c>
      <c r="BH19" s="1216"/>
      <c r="BI19" s="1216"/>
      <c r="BJ19" s="1216"/>
      <c r="BK19" s="1216"/>
      <c r="BL19" s="1216"/>
      <c r="BM19" s="1216"/>
      <c r="BN19" s="1216"/>
      <c r="BO19" s="1216"/>
      <c r="BP19" s="1216"/>
      <c r="BQ19" s="1216"/>
      <c r="BR19" s="1216"/>
      <c r="BS19" s="1216"/>
      <c r="BT19" s="1216"/>
      <c r="BU19" s="1216"/>
      <c r="BV19" s="1216"/>
      <c r="BW19" s="1216"/>
      <c r="BX19" s="1216"/>
      <c r="BY19" s="1216"/>
      <c r="BZ19" s="1216"/>
      <c r="CA19" s="1216"/>
      <c r="CB19" s="1216"/>
      <c r="CC19" s="1218"/>
      <c r="CD19" s="1216" t="s">
        <v>990</v>
      </c>
      <c r="CE19" s="1216"/>
      <c r="CF19" s="1216"/>
      <c r="CG19" s="1216"/>
      <c r="CH19" s="1216"/>
      <c r="CI19" s="1216"/>
      <c r="CJ19" s="1216"/>
      <c r="CK19" s="1216"/>
      <c r="CL19" s="1216"/>
      <c r="CM19" s="1216"/>
      <c r="CN19" s="1216"/>
      <c r="CO19" s="1218"/>
      <c r="CP19" s="1219" t="s">
        <v>917</v>
      </c>
      <c r="CQ19" s="1216"/>
      <c r="CR19" s="1216"/>
      <c r="CS19" s="1216"/>
      <c r="CT19" s="1216"/>
      <c r="CU19" s="1216"/>
      <c r="CV19" s="1219" t="s">
        <v>922</v>
      </c>
      <c r="CW19" s="1216"/>
      <c r="CX19" s="1216"/>
      <c r="CY19" s="1216"/>
      <c r="CZ19" s="1219" t="s">
        <v>919</v>
      </c>
      <c r="DA19" s="1216"/>
      <c r="DB19" s="1216"/>
      <c r="DC19" s="1216"/>
      <c r="DD19" s="1216"/>
      <c r="DE19" s="1216"/>
      <c r="DF19" s="1216"/>
      <c r="DG19" s="1219" t="s">
        <v>920</v>
      </c>
      <c r="DH19" s="1216"/>
      <c r="DI19" s="1216"/>
      <c r="DJ19" s="1216"/>
      <c r="DK19" s="1216"/>
      <c r="DL19" s="1216"/>
      <c r="DM19" s="1216"/>
      <c r="DN19" s="1216"/>
      <c r="DO19" s="1216"/>
      <c r="DP19" s="1216"/>
      <c r="DQ19" s="1216"/>
      <c r="DR19" s="1216"/>
      <c r="DS19" s="1216"/>
      <c r="DT19" s="1216"/>
      <c r="DU19" s="1220"/>
      <c r="DV19" s="514"/>
    </row>
    <row r="20" spans="1:126">
      <c r="A20" s="514"/>
      <c r="B20" s="585" t="s">
        <v>898</v>
      </c>
      <c r="C20" s="1201" t="s">
        <v>923</v>
      </c>
      <c r="D20" s="1224" t="s">
        <v>924</v>
      </c>
      <c r="E20" s="1224" t="s">
        <v>924</v>
      </c>
      <c r="F20" s="1224" t="s">
        <v>924</v>
      </c>
      <c r="G20" s="1224" t="s">
        <v>924</v>
      </c>
      <c r="H20" s="1224" t="s">
        <v>924</v>
      </c>
      <c r="I20" s="1224" t="s">
        <v>924</v>
      </c>
      <c r="J20" s="1196"/>
      <c r="K20" s="1224" t="s">
        <v>924</v>
      </c>
      <c r="L20" s="1224" t="s">
        <v>924</v>
      </c>
      <c r="M20" s="1224" t="s">
        <v>924</v>
      </c>
      <c r="N20" s="1196"/>
      <c r="O20" s="1196"/>
      <c r="P20" s="1196"/>
      <c r="Q20" s="1196"/>
      <c r="R20" s="1196"/>
      <c r="S20" s="1196"/>
      <c r="T20" s="1196"/>
      <c r="U20" s="1196"/>
      <c r="V20" s="1224" t="s">
        <v>924</v>
      </c>
      <c r="W20" s="1196"/>
      <c r="X20" s="1196"/>
      <c r="Y20" s="1196"/>
      <c r="Z20" s="1225">
        <v>58000</v>
      </c>
      <c r="AA20" s="1230"/>
      <c r="AB20" s="1230"/>
      <c r="AC20" s="1230"/>
      <c r="AD20" s="1230"/>
      <c r="AE20" s="1230"/>
      <c r="AF20" s="1206">
        <v>1</v>
      </c>
      <c r="AG20" s="1206"/>
      <c r="AH20" s="1206"/>
      <c r="AI20" s="1206"/>
      <c r="AJ20" s="1199">
        <f>Z20*AF20</f>
        <v>58000</v>
      </c>
      <c r="AK20" s="1198"/>
      <c r="AL20" s="1198"/>
      <c r="AM20" s="1198"/>
      <c r="AN20" s="1198"/>
      <c r="AO20" s="1198"/>
      <c r="AP20" s="1198"/>
      <c r="AQ20" s="1193" t="s">
        <v>995</v>
      </c>
      <c r="AR20" s="1193"/>
      <c r="AS20" s="1193"/>
      <c r="AT20" s="1193"/>
      <c r="AU20" s="1193"/>
      <c r="AV20" s="1193"/>
      <c r="AW20" s="1193"/>
      <c r="AX20" s="1193"/>
      <c r="AY20" s="1193"/>
      <c r="AZ20" s="1193"/>
      <c r="BA20" s="1193"/>
      <c r="BB20" s="1193"/>
      <c r="BC20" s="1193"/>
      <c r="BD20" s="1193"/>
      <c r="BE20" s="1194"/>
      <c r="BF20" s="584" t="s">
        <v>925</v>
      </c>
      <c r="BG20" s="1200">
        <f>IF(DG20=0,0,ヒアリングシート!B55)</f>
        <v>0</v>
      </c>
      <c r="BH20" s="1197"/>
      <c r="BI20" s="1197"/>
      <c r="BJ20" s="1197"/>
      <c r="BK20" s="1197"/>
      <c r="BL20" s="1197"/>
      <c r="BM20" s="1197"/>
      <c r="BN20" s="1197"/>
      <c r="BO20" s="1197"/>
      <c r="BP20" s="1197"/>
      <c r="BQ20" s="1197"/>
      <c r="BR20" s="1197"/>
      <c r="BS20" s="1197"/>
      <c r="BT20" s="1197"/>
      <c r="BU20" s="1197"/>
      <c r="BV20" s="1197"/>
      <c r="BW20" s="1193"/>
      <c r="BX20" s="1193"/>
      <c r="BY20" s="1193"/>
      <c r="BZ20" s="1193"/>
      <c r="CA20" s="1193"/>
      <c r="CB20" s="1193"/>
      <c r="CC20" s="1193"/>
      <c r="CD20" s="1235"/>
      <c r="CE20" s="1235"/>
      <c r="CF20" s="1235"/>
      <c r="CG20" s="1235"/>
      <c r="CH20" s="1235"/>
      <c r="CI20" s="1235"/>
      <c r="CJ20" s="1235"/>
      <c r="CK20" s="1235"/>
      <c r="CL20" s="1235"/>
      <c r="CM20" s="1235"/>
      <c r="CN20" s="1235"/>
      <c r="CO20" s="1236"/>
      <c r="CP20" s="1211"/>
      <c r="CQ20" s="1226"/>
      <c r="CR20" s="1226"/>
      <c r="CS20" s="1226"/>
      <c r="CT20" s="1226"/>
      <c r="CU20" s="1226"/>
      <c r="CV20" s="1226">
        <f>IF(CP20=0,0,CQ14)</f>
        <v>0</v>
      </c>
      <c r="CW20" s="1226"/>
      <c r="CX20" s="1226"/>
      <c r="CY20" s="1226"/>
      <c r="CZ20" s="1198">
        <f>CP20*CV20</f>
        <v>0</v>
      </c>
      <c r="DA20" s="1198"/>
      <c r="DB20" s="1198"/>
      <c r="DC20" s="1198"/>
      <c r="DD20" s="1198"/>
      <c r="DE20" s="1198"/>
      <c r="DF20" s="1198"/>
      <c r="DG20" s="1193" t="s">
        <v>1004</v>
      </c>
      <c r="DH20" s="1193"/>
      <c r="DI20" s="1193"/>
      <c r="DJ20" s="1193"/>
      <c r="DK20" s="1193"/>
      <c r="DL20" s="1193"/>
      <c r="DM20" s="1193"/>
      <c r="DN20" s="1193"/>
      <c r="DO20" s="1193"/>
      <c r="DP20" s="1193"/>
      <c r="DQ20" s="1193"/>
      <c r="DR20" s="1193"/>
      <c r="DS20" s="1193"/>
      <c r="DT20" s="1193"/>
      <c r="DU20" s="1194"/>
      <c r="DV20" s="514" t="s">
        <v>925</v>
      </c>
    </row>
    <row r="21" spans="1:126" ht="11.85" customHeight="1">
      <c r="A21" s="514"/>
      <c r="B21" s="585" t="s">
        <v>898</v>
      </c>
      <c r="C21" s="1201" t="s">
        <v>926</v>
      </c>
      <c r="D21" s="1224" t="s">
        <v>924</v>
      </c>
      <c r="E21" s="1224" t="s">
        <v>924</v>
      </c>
      <c r="F21" s="1224" t="s">
        <v>924</v>
      </c>
      <c r="G21" s="1224" t="s">
        <v>924</v>
      </c>
      <c r="H21" s="1224" t="s">
        <v>924</v>
      </c>
      <c r="I21" s="1224" t="s">
        <v>924</v>
      </c>
      <c r="J21" s="1196"/>
      <c r="K21" s="1224" t="s">
        <v>924</v>
      </c>
      <c r="L21" s="1224" t="s">
        <v>924</v>
      </c>
      <c r="M21" s="1224" t="s">
        <v>924</v>
      </c>
      <c r="N21" s="1196"/>
      <c r="O21" s="1196"/>
      <c r="P21" s="1196"/>
      <c r="Q21" s="1196"/>
      <c r="R21" s="1196"/>
      <c r="S21" s="1196"/>
      <c r="T21" s="1196"/>
      <c r="U21" s="1196"/>
      <c r="V21" s="1224" t="s">
        <v>924</v>
      </c>
      <c r="W21" s="1196"/>
      <c r="X21" s="1196"/>
      <c r="Y21" s="1196"/>
      <c r="Z21" s="1225">
        <f>Z20*10%</f>
        <v>5800</v>
      </c>
      <c r="AA21" s="1230"/>
      <c r="AB21" s="1230"/>
      <c r="AC21" s="1230"/>
      <c r="AD21" s="1230"/>
      <c r="AE21" s="1230"/>
      <c r="AF21" s="1206">
        <v>1</v>
      </c>
      <c r="AG21" s="1206"/>
      <c r="AH21" s="1206"/>
      <c r="AI21" s="1206"/>
      <c r="AJ21" s="1199">
        <f t="shared" ref="AJ21:AJ31" si="0">Z21*AF21</f>
        <v>5800</v>
      </c>
      <c r="AK21" s="1198"/>
      <c r="AL21" s="1198"/>
      <c r="AM21" s="1198"/>
      <c r="AN21" s="1198"/>
      <c r="AO21" s="1198"/>
      <c r="AP21" s="1198"/>
      <c r="AQ21" s="1193" t="s">
        <v>927</v>
      </c>
      <c r="AR21" s="1193"/>
      <c r="AS21" s="1193"/>
      <c r="AT21" s="1193"/>
      <c r="AU21" s="1193"/>
      <c r="AV21" s="1193"/>
      <c r="AW21" s="1193"/>
      <c r="AX21" s="1193"/>
      <c r="AY21" s="1193"/>
      <c r="AZ21" s="1193"/>
      <c r="BA21" s="1193"/>
      <c r="BB21" s="1193"/>
      <c r="BC21" s="1193"/>
      <c r="BD21" s="1193"/>
      <c r="BE21" s="1194"/>
      <c r="BF21" s="584" t="s">
        <v>925</v>
      </c>
      <c r="BG21" s="1200">
        <f>IF(DG21=0,0,ヒアリングシート!B57)</f>
        <v>0</v>
      </c>
      <c r="BH21" s="1197"/>
      <c r="BI21" s="1197"/>
      <c r="BJ21" s="1197"/>
      <c r="BK21" s="1197"/>
      <c r="BL21" s="1197"/>
      <c r="BM21" s="1197"/>
      <c r="BN21" s="1197"/>
      <c r="BO21" s="1197"/>
      <c r="BP21" s="1197"/>
      <c r="BQ21" s="1197"/>
      <c r="BR21" s="1197"/>
      <c r="BS21" s="1197"/>
      <c r="BT21" s="1197"/>
      <c r="BU21" s="1197"/>
      <c r="BV21" s="1197"/>
      <c r="BW21" s="1193"/>
      <c r="BX21" s="1193"/>
      <c r="BY21" s="1193"/>
      <c r="BZ21" s="1193"/>
      <c r="CA21" s="1193"/>
      <c r="CB21" s="1193"/>
      <c r="CC21" s="1193"/>
      <c r="CD21" s="1227"/>
      <c r="CE21" s="1228"/>
      <c r="CF21" s="1228"/>
      <c r="CG21" s="1228"/>
      <c r="CH21" s="1228"/>
      <c r="CI21" s="1228"/>
      <c r="CJ21" s="1228"/>
      <c r="CK21" s="1228"/>
      <c r="CL21" s="1228"/>
      <c r="CM21" s="1228"/>
      <c r="CN21" s="1228"/>
      <c r="CO21" s="1229"/>
      <c r="CP21" s="1198"/>
      <c r="CQ21" s="1198"/>
      <c r="CR21" s="1198"/>
      <c r="CS21" s="1198"/>
      <c r="CT21" s="1198"/>
      <c r="CU21" s="1198"/>
      <c r="CV21" s="1198">
        <f>IF(CP21=0,0,$CQ$14)</f>
        <v>0</v>
      </c>
      <c r="CW21" s="1198"/>
      <c r="CX21" s="1198"/>
      <c r="CY21" s="1198"/>
      <c r="CZ21" s="1198">
        <f>CP21*CV21</f>
        <v>0</v>
      </c>
      <c r="DA21" s="1198"/>
      <c r="DB21" s="1198"/>
      <c r="DC21" s="1198"/>
      <c r="DD21" s="1198"/>
      <c r="DE21" s="1198"/>
      <c r="DF21" s="1198"/>
      <c r="DG21" s="1193" t="s">
        <v>1005</v>
      </c>
      <c r="DH21" s="1193"/>
      <c r="DI21" s="1193"/>
      <c r="DJ21" s="1193"/>
      <c r="DK21" s="1193"/>
      <c r="DL21" s="1193"/>
      <c r="DM21" s="1193"/>
      <c r="DN21" s="1193"/>
      <c r="DO21" s="1193"/>
      <c r="DP21" s="1193"/>
      <c r="DQ21" s="1193"/>
      <c r="DR21" s="1193"/>
      <c r="DS21" s="1193"/>
      <c r="DT21" s="1193"/>
      <c r="DU21" s="1194"/>
      <c r="DV21" s="514" t="s">
        <v>925</v>
      </c>
    </row>
    <row r="22" spans="1:126" ht="11.85" customHeight="1">
      <c r="A22" s="514"/>
      <c r="B22" s="585" t="s">
        <v>928</v>
      </c>
      <c r="C22" s="1201" t="s">
        <v>929</v>
      </c>
      <c r="D22" s="1224"/>
      <c r="E22" s="1224"/>
      <c r="F22" s="1224"/>
      <c r="G22" s="1224"/>
      <c r="H22" s="1224"/>
      <c r="I22" s="1224"/>
      <c r="J22" s="1202"/>
      <c r="K22" s="1224"/>
      <c r="L22" s="1224"/>
      <c r="M22" s="1224"/>
      <c r="N22" s="1202"/>
      <c r="O22" s="1202"/>
      <c r="P22" s="1202"/>
      <c r="Q22" s="1202"/>
      <c r="R22" s="1202"/>
      <c r="S22" s="1202"/>
      <c r="T22" s="1202"/>
      <c r="U22" s="1202"/>
      <c r="V22" s="1224"/>
      <c r="W22" s="1202"/>
      <c r="X22" s="1224"/>
      <c r="Y22" s="1224"/>
      <c r="Z22" s="1225"/>
      <c r="AA22" s="1230"/>
      <c r="AB22" s="1230"/>
      <c r="AC22" s="1230"/>
      <c r="AD22" s="1230"/>
      <c r="AE22" s="1230"/>
      <c r="AF22" s="1206">
        <v>1</v>
      </c>
      <c r="AG22" s="1206"/>
      <c r="AH22" s="1206"/>
      <c r="AI22" s="1206"/>
      <c r="AJ22" s="1199">
        <f t="shared" si="0"/>
        <v>0</v>
      </c>
      <c r="AK22" s="1198"/>
      <c r="AL22" s="1198"/>
      <c r="AM22" s="1198"/>
      <c r="AN22" s="1198"/>
      <c r="AO22" s="1198"/>
      <c r="AP22" s="1198"/>
      <c r="AQ22" s="1233" t="s">
        <v>989</v>
      </c>
      <c r="AR22" s="1233"/>
      <c r="AS22" s="1233"/>
      <c r="AT22" s="1233"/>
      <c r="AU22" s="1233"/>
      <c r="AV22" s="1233"/>
      <c r="AW22" s="1233"/>
      <c r="AX22" s="1233"/>
      <c r="AY22" s="1233"/>
      <c r="AZ22" s="1233"/>
      <c r="BA22" s="1233"/>
      <c r="BB22" s="1233"/>
      <c r="BC22" s="1233"/>
      <c r="BD22" s="1233"/>
      <c r="BE22" s="1234"/>
      <c r="BF22" s="584" t="s">
        <v>925</v>
      </c>
      <c r="BG22" s="1200">
        <f>IF(DG22=0,0,ヒアリングシート!B59)</f>
        <v>0</v>
      </c>
      <c r="BH22" s="1197"/>
      <c r="BI22" s="1197"/>
      <c r="BJ22" s="1197"/>
      <c r="BK22" s="1197"/>
      <c r="BL22" s="1197"/>
      <c r="BM22" s="1197"/>
      <c r="BN22" s="1197"/>
      <c r="BO22" s="1197"/>
      <c r="BP22" s="1197"/>
      <c r="BQ22" s="1197"/>
      <c r="BR22" s="1197"/>
      <c r="BS22" s="1197"/>
      <c r="BT22" s="1197"/>
      <c r="BU22" s="1197"/>
      <c r="BV22" s="1197"/>
      <c r="BW22" s="1193"/>
      <c r="BX22" s="1193"/>
      <c r="BY22" s="1193"/>
      <c r="BZ22" s="1193"/>
      <c r="CA22" s="1193"/>
      <c r="CB22" s="1193"/>
      <c r="CC22" s="1193"/>
      <c r="CD22" s="1227"/>
      <c r="CE22" s="1228"/>
      <c r="CF22" s="1228"/>
      <c r="CG22" s="1228"/>
      <c r="CH22" s="1228"/>
      <c r="CI22" s="1228"/>
      <c r="CJ22" s="1228"/>
      <c r="CK22" s="1228"/>
      <c r="CL22" s="1228"/>
      <c r="CM22" s="1228"/>
      <c r="CN22" s="1228"/>
      <c r="CO22" s="1229"/>
      <c r="CP22" s="1198"/>
      <c r="CQ22" s="1198"/>
      <c r="CR22" s="1198"/>
      <c r="CS22" s="1198"/>
      <c r="CT22" s="1198"/>
      <c r="CU22" s="1198"/>
      <c r="CV22" s="1198">
        <f t="shared" ref="CV22:CV53" si="1">IF(CP22=0,0,$CQ$14)</f>
        <v>0</v>
      </c>
      <c r="CW22" s="1198"/>
      <c r="CX22" s="1198"/>
      <c r="CY22" s="1198"/>
      <c r="CZ22" s="1198">
        <f t="shared" ref="CZ22" si="2">CP22*CV22</f>
        <v>0</v>
      </c>
      <c r="DA22" s="1198"/>
      <c r="DB22" s="1198"/>
      <c r="DC22" s="1198"/>
      <c r="DD22" s="1198"/>
      <c r="DE22" s="1198"/>
      <c r="DF22" s="1198"/>
      <c r="DG22" s="1193"/>
      <c r="DH22" s="1193"/>
      <c r="DI22" s="1193"/>
      <c r="DJ22" s="1193"/>
      <c r="DK22" s="1193"/>
      <c r="DL22" s="1193"/>
      <c r="DM22" s="1193"/>
      <c r="DN22" s="1193"/>
      <c r="DO22" s="1193"/>
      <c r="DP22" s="1193"/>
      <c r="DQ22" s="1193"/>
      <c r="DR22" s="1193"/>
      <c r="DS22" s="1193"/>
      <c r="DT22" s="1193"/>
      <c r="DU22" s="1194"/>
      <c r="DV22" s="514" t="s">
        <v>925</v>
      </c>
    </row>
    <row r="23" spans="1:126" ht="11.85" customHeight="1">
      <c r="A23" s="514"/>
      <c r="B23" s="585" t="s">
        <v>898</v>
      </c>
      <c r="C23" s="1201" t="s">
        <v>930</v>
      </c>
      <c r="D23" s="1224" t="s">
        <v>931</v>
      </c>
      <c r="E23" s="1224" t="s">
        <v>931</v>
      </c>
      <c r="F23" s="1224" t="s">
        <v>931</v>
      </c>
      <c r="G23" s="1224" t="s">
        <v>931</v>
      </c>
      <c r="H23" s="1224" t="s">
        <v>931</v>
      </c>
      <c r="I23" s="1224" t="s">
        <v>931</v>
      </c>
      <c r="J23" s="1196"/>
      <c r="K23" s="1224" t="s">
        <v>931</v>
      </c>
      <c r="L23" s="1224" t="s">
        <v>931</v>
      </c>
      <c r="M23" s="1224" t="s">
        <v>931</v>
      </c>
      <c r="N23" s="1196"/>
      <c r="O23" s="1196"/>
      <c r="P23" s="1196"/>
      <c r="Q23" s="1196"/>
      <c r="R23" s="1196"/>
      <c r="S23" s="1196"/>
      <c r="T23" s="1196"/>
      <c r="U23" s="1196"/>
      <c r="V23" s="1224" t="s">
        <v>931</v>
      </c>
      <c r="W23" s="1196"/>
      <c r="X23" s="1224" t="s">
        <v>931</v>
      </c>
      <c r="Y23" s="1224" t="s">
        <v>931</v>
      </c>
      <c r="Z23" s="1206">
        <v>450</v>
      </c>
      <c r="AA23" s="1230"/>
      <c r="AB23" s="1230"/>
      <c r="AC23" s="1230"/>
      <c r="AD23" s="1230"/>
      <c r="AE23" s="1230"/>
      <c r="AF23" s="1206">
        <f>CQ14</f>
        <v>10</v>
      </c>
      <c r="AG23" s="1206"/>
      <c r="AH23" s="1206"/>
      <c r="AI23" s="1206"/>
      <c r="AJ23" s="1199">
        <f t="shared" si="0"/>
        <v>4500</v>
      </c>
      <c r="AK23" s="1198"/>
      <c r="AL23" s="1198"/>
      <c r="AM23" s="1198"/>
      <c r="AN23" s="1198"/>
      <c r="AO23" s="1198"/>
      <c r="AP23" s="1198"/>
      <c r="AQ23" s="1231" t="s">
        <v>931</v>
      </c>
      <c r="AR23" s="1231"/>
      <c r="AS23" s="1231"/>
      <c r="AT23" s="1231"/>
      <c r="AU23" s="1231"/>
      <c r="AV23" s="1231"/>
      <c r="AW23" s="1231"/>
      <c r="AX23" s="1231"/>
      <c r="AY23" s="1231"/>
      <c r="AZ23" s="1231"/>
      <c r="BA23" s="1231"/>
      <c r="BB23" s="1231"/>
      <c r="BC23" s="1231"/>
      <c r="BD23" s="1231"/>
      <c r="BE23" s="1232"/>
      <c r="BF23" s="584" t="s">
        <v>925</v>
      </c>
      <c r="BG23" s="1200">
        <f>IF(DG23=0,0,ヒアリングシート!B61)</f>
        <v>0</v>
      </c>
      <c r="BH23" s="1197"/>
      <c r="BI23" s="1197"/>
      <c r="BJ23" s="1197"/>
      <c r="BK23" s="1197"/>
      <c r="BL23" s="1197"/>
      <c r="BM23" s="1197"/>
      <c r="BN23" s="1197"/>
      <c r="BO23" s="1197"/>
      <c r="BP23" s="1197"/>
      <c r="BQ23" s="1197"/>
      <c r="BR23" s="1197"/>
      <c r="BS23" s="1197"/>
      <c r="BT23" s="1197"/>
      <c r="BU23" s="1197"/>
      <c r="BV23" s="1197"/>
      <c r="BW23" s="1193"/>
      <c r="BX23" s="1193"/>
      <c r="BY23" s="1193"/>
      <c r="BZ23" s="1193"/>
      <c r="CA23" s="1193"/>
      <c r="CB23" s="1193"/>
      <c r="CC23" s="1193"/>
      <c r="CD23" s="1227"/>
      <c r="CE23" s="1228"/>
      <c r="CF23" s="1228"/>
      <c r="CG23" s="1228"/>
      <c r="CH23" s="1228"/>
      <c r="CI23" s="1228"/>
      <c r="CJ23" s="1228"/>
      <c r="CK23" s="1228"/>
      <c r="CL23" s="1228"/>
      <c r="CM23" s="1228"/>
      <c r="CN23" s="1228"/>
      <c r="CO23" s="1229"/>
      <c r="CP23" s="1198"/>
      <c r="CQ23" s="1198"/>
      <c r="CR23" s="1198"/>
      <c r="CS23" s="1198"/>
      <c r="CT23" s="1198"/>
      <c r="CU23" s="1198"/>
      <c r="CV23" s="1198">
        <f t="shared" si="1"/>
        <v>0</v>
      </c>
      <c r="CW23" s="1198"/>
      <c r="CX23" s="1198"/>
      <c r="CY23" s="1198"/>
      <c r="CZ23" s="1198">
        <f t="shared" ref="CZ23:CZ40" si="3">CP23*CV23</f>
        <v>0</v>
      </c>
      <c r="DA23" s="1198"/>
      <c r="DB23" s="1198"/>
      <c r="DC23" s="1198"/>
      <c r="DD23" s="1198"/>
      <c r="DE23" s="1198"/>
      <c r="DF23" s="1198"/>
      <c r="DG23" s="1193"/>
      <c r="DH23" s="1193"/>
      <c r="DI23" s="1193"/>
      <c r="DJ23" s="1193"/>
      <c r="DK23" s="1193"/>
      <c r="DL23" s="1193"/>
      <c r="DM23" s="1193"/>
      <c r="DN23" s="1193"/>
      <c r="DO23" s="1193"/>
      <c r="DP23" s="1193"/>
      <c r="DQ23" s="1193"/>
      <c r="DR23" s="1193"/>
      <c r="DS23" s="1193"/>
      <c r="DT23" s="1193"/>
      <c r="DU23" s="1194"/>
      <c r="DV23" s="514" t="s">
        <v>925</v>
      </c>
    </row>
    <row r="24" spans="1:126" ht="11.85" customHeight="1">
      <c r="A24" s="514"/>
      <c r="B24" s="585" t="s">
        <v>898</v>
      </c>
      <c r="C24" s="1201" t="s">
        <v>932</v>
      </c>
      <c r="D24" s="1224" t="s">
        <v>933</v>
      </c>
      <c r="E24" s="1224" t="s">
        <v>933</v>
      </c>
      <c r="F24" s="1224" t="s">
        <v>933</v>
      </c>
      <c r="G24" s="1224" t="s">
        <v>933</v>
      </c>
      <c r="H24" s="1224" t="s">
        <v>933</v>
      </c>
      <c r="I24" s="1224" t="s">
        <v>933</v>
      </c>
      <c r="J24" s="1196"/>
      <c r="K24" s="1224" t="s">
        <v>933</v>
      </c>
      <c r="L24" s="1224" t="s">
        <v>933</v>
      </c>
      <c r="M24" s="1224" t="s">
        <v>933</v>
      </c>
      <c r="N24" s="1196"/>
      <c r="O24" s="1196"/>
      <c r="P24" s="1196"/>
      <c r="Q24" s="1196"/>
      <c r="R24" s="1196"/>
      <c r="S24" s="1196"/>
      <c r="T24" s="1196"/>
      <c r="U24" s="1196"/>
      <c r="V24" s="1224" t="s">
        <v>933</v>
      </c>
      <c r="W24" s="1196"/>
      <c r="X24" s="1224" t="s">
        <v>933</v>
      </c>
      <c r="Y24" s="1224" t="s">
        <v>933</v>
      </c>
      <c r="Z24" s="1225">
        <v>4500</v>
      </c>
      <c r="AA24" s="1230"/>
      <c r="AB24" s="1230"/>
      <c r="AC24" s="1230"/>
      <c r="AD24" s="1230"/>
      <c r="AE24" s="1230"/>
      <c r="AF24" s="1206">
        <v>1</v>
      </c>
      <c r="AG24" s="1206"/>
      <c r="AH24" s="1206"/>
      <c r="AI24" s="1206"/>
      <c r="AJ24" s="1199">
        <f t="shared" si="0"/>
        <v>4500</v>
      </c>
      <c r="AK24" s="1198"/>
      <c r="AL24" s="1198"/>
      <c r="AM24" s="1198"/>
      <c r="AN24" s="1198"/>
      <c r="AO24" s="1198"/>
      <c r="AP24" s="1198"/>
      <c r="AQ24" s="1193" t="s">
        <v>933</v>
      </c>
      <c r="AR24" s="1193"/>
      <c r="AS24" s="1193"/>
      <c r="AT24" s="1193"/>
      <c r="AU24" s="1193"/>
      <c r="AV24" s="1193"/>
      <c r="AW24" s="1193"/>
      <c r="AX24" s="1193"/>
      <c r="AY24" s="1193"/>
      <c r="AZ24" s="1193"/>
      <c r="BA24" s="1193"/>
      <c r="BB24" s="1193"/>
      <c r="BC24" s="1193"/>
      <c r="BD24" s="1193"/>
      <c r="BE24" s="1194"/>
      <c r="BF24" s="584" t="s">
        <v>925</v>
      </c>
      <c r="BG24" s="1200">
        <f>IF(DG24=0,0,ヒアリングシート!B63)</f>
        <v>0</v>
      </c>
      <c r="BH24" s="1197"/>
      <c r="BI24" s="1197"/>
      <c r="BJ24" s="1197"/>
      <c r="BK24" s="1197"/>
      <c r="BL24" s="1197"/>
      <c r="BM24" s="1197"/>
      <c r="BN24" s="1197"/>
      <c r="BO24" s="1197"/>
      <c r="BP24" s="1197"/>
      <c r="BQ24" s="1197"/>
      <c r="BR24" s="1197"/>
      <c r="BS24" s="1197"/>
      <c r="BT24" s="1197"/>
      <c r="BU24" s="1197"/>
      <c r="BV24" s="1197"/>
      <c r="BW24" s="1193"/>
      <c r="BX24" s="1193"/>
      <c r="BY24" s="1193"/>
      <c r="BZ24" s="1193"/>
      <c r="CA24" s="1193"/>
      <c r="CB24" s="1193"/>
      <c r="CC24" s="1193"/>
      <c r="CD24" s="1227"/>
      <c r="CE24" s="1228"/>
      <c r="CF24" s="1228"/>
      <c r="CG24" s="1228"/>
      <c r="CH24" s="1228"/>
      <c r="CI24" s="1228"/>
      <c r="CJ24" s="1228"/>
      <c r="CK24" s="1228"/>
      <c r="CL24" s="1228"/>
      <c r="CM24" s="1228"/>
      <c r="CN24" s="1228"/>
      <c r="CO24" s="1229"/>
      <c r="CP24" s="1198"/>
      <c r="CQ24" s="1198"/>
      <c r="CR24" s="1198"/>
      <c r="CS24" s="1198"/>
      <c r="CT24" s="1198"/>
      <c r="CU24" s="1198"/>
      <c r="CV24" s="1198">
        <f t="shared" si="1"/>
        <v>0</v>
      </c>
      <c r="CW24" s="1198"/>
      <c r="CX24" s="1198"/>
      <c r="CY24" s="1198"/>
      <c r="CZ24" s="1198">
        <f t="shared" si="3"/>
        <v>0</v>
      </c>
      <c r="DA24" s="1198"/>
      <c r="DB24" s="1198"/>
      <c r="DC24" s="1198"/>
      <c r="DD24" s="1198"/>
      <c r="DE24" s="1198"/>
      <c r="DF24" s="1198"/>
      <c r="DG24" s="1193"/>
      <c r="DH24" s="1193"/>
      <c r="DI24" s="1193"/>
      <c r="DJ24" s="1193"/>
      <c r="DK24" s="1193"/>
      <c r="DL24" s="1193"/>
      <c r="DM24" s="1193"/>
      <c r="DN24" s="1193"/>
      <c r="DO24" s="1193"/>
      <c r="DP24" s="1193"/>
      <c r="DQ24" s="1193"/>
      <c r="DR24" s="1193"/>
      <c r="DS24" s="1193"/>
      <c r="DT24" s="1193"/>
      <c r="DU24" s="1194"/>
      <c r="DV24" s="514" t="s">
        <v>925</v>
      </c>
    </row>
    <row r="25" spans="1:126" ht="11.85" customHeight="1">
      <c r="A25" s="514"/>
      <c r="B25" s="586"/>
      <c r="C25" s="1195" t="s">
        <v>997</v>
      </c>
      <c r="D25" s="1196"/>
      <c r="E25" s="1196"/>
      <c r="F25" s="1196"/>
      <c r="G25" s="1196"/>
      <c r="H25" s="1196"/>
      <c r="I25" s="1196"/>
      <c r="J25" s="1196"/>
      <c r="K25" s="1196"/>
      <c r="L25" s="1196"/>
      <c r="M25" s="1196"/>
      <c r="N25" s="1196"/>
      <c r="O25" s="1196"/>
      <c r="P25" s="1196"/>
      <c r="Q25" s="1196"/>
      <c r="R25" s="1196"/>
      <c r="S25" s="1196"/>
      <c r="T25" s="1196"/>
      <c r="U25" s="1196"/>
      <c r="V25" s="1196"/>
      <c r="W25" s="1196"/>
      <c r="X25" s="1196"/>
      <c r="Y25" s="1196"/>
      <c r="Z25" s="1199"/>
      <c r="AA25" s="1199"/>
      <c r="AB25" s="1199"/>
      <c r="AC25" s="1199"/>
      <c r="AD25" s="1199"/>
      <c r="AE25" s="1199"/>
      <c r="AF25" s="1199">
        <v>1</v>
      </c>
      <c r="AG25" s="1199"/>
      <c r="AH25" s="1199"/>
      <c r="AI25" s="1199"/>
      <c r="AJ25" s="1199">
        <f t="shared" si="0"/>
        <v>0</v>
      </c>
      <c r="AK25" s="1198"/>
      <c r="AL25" s="1198"/>
      <c r="AM25" s="1198"/>
      <c r="AN25" s="1198"/>
      <c r="AO25" s="1198"/>
      <c r="AP25" s="1198"/>
      <c r="AQ25" s="1193"/>
      <c r="AR25" s="1193"/>
      <c r="AS25" s="1193"/>
      <c r="AT25" s="1193"/>
      <c r="AU25" s="1193"/>
      <c r="AV25" s="1193"/>
      <c r="AW25" s="1193"/>
      <c r="AX25" s="1193"/>
      <c r="AY25" s="1193"/>
      <c r="AZ25" s="1193"/>
      <c r="BA25" s="1193"/>
      <c r="BB25" s="1193"/>
      <c r="BC25" s="1193"/>
      <c r="BD25" s="1193"/>
      <c r="BE25" s="1194"/>
      <c r="BF25" s="584" t="s">
        <v>925</v>
      </c>
      <c r="BG25" s="1200">
        <f>IF(DG25=0,0,ヒアリングシート!B65)</f>
        <v>0</v>
      </c>
      <c r="BH25" s="1197"/>
      <c r="BI25" s="1197"/>
      <c r="BJ25" s="1197"/>
      <c r="BK25" s="1197"/>
      <c r="BL25" s="1197"/>
      <c r="BM25" s="1197"/>
      <c r="BN25" s="1197"/>
      <c r="BO25" s="1197"/>
      <c r="BP25" s="1197"/>
      <c r="BQ25" s="1197"/>
      <c r="BR25" s="1197"/>
      <c r="BS25" s="1197"/>
      <c r="BT25" s="1197"/>
      <c r="BU25" s="1197"/>
      <c r="BV25" s="1197"/>
      <c r="BW25" s="1193"/>
      <c r="BX25" s="1193"/>
      <c r="BY25" s="1193"/>
      <c r="BZ25" s="1193"/>
      <c r="CA25" s="1193"/>
      <c r="CB25" s="1193"/>
      <c r="CC25" s="1193"/>
      <c r="CD25" s="1227"/>
      <c r="CE25" s="1228"/>
      <c r="CF25" s="1228"/>
      <c r="CG25" s="1228"/>
      <c r="CH25" s="1228"/>
      <c r="CI25" s="1228"/>
      <c r="CJ25" s="1228"/>
      <c r="CK25" s="1228"/>
      <c r="CL25" s="1228"/>
      <c r="CM25" s="1228"/>
      <c r="CN25" s="1228"/>
      <c r="CO25" s="1229"/>
      <c r="CP25" s="1198"/>
      <c r="CQ25" s="1198"/>
      <c r="CR25" s="1198"/>
      <c r="CS25" s="1198"/>
      <c r="CT25" s="1198"/>
      <c r="CU25" s="1198"/>
      <c r="CV25" s="1198">
        <f t="shared" si="1"/>
        <v>0</v>
      </c>
      <c r="CW25" s="1198"/>
      <c r="CX25" s="1198"/>
      <c r="CY25" s="1198"/>
      <c r="CZ25" s="1198">
        <f t="shared" si="3"/>
        <v>0</v>
      </c>
      <c r="DA25" s="1198"/>
      <c r="DB25" s="1198"/>
      <c r="DC25" s="1198"/>
      <c r="DD25" s="1198"/>
      <c r="DE25" s="1198"/>
      <c r="DF25" s="1198"/>
      <c r="DG25" s="1193"/>
      <c r="DH25" s="1193"/>
      <c r="DI25" s="1193"/>
      <c r="DJ25" s="1193"/>
      <c r="DK25" s="1193"/>
      <c r="DL25" s="1193"/>
      <c r="DM25" s="1193"/>
      <c r="DN25" s="1193"/>
      <c r="DO25" s="1193"/>
      <c r="DP25" s="1193"/>
      <c r="DQ25" s="1193"/>
      <c r="DR25" s="1193"/>
      <c r="DS25" s="1193"/>
      <c r="DT25" s="1193"/>
      <c r="DU25" s="1194"/>
      <c r="DV25" s="514" t="s">
        <v>925</v>
      </c>
    </row>
    <row r="26" spans="1:126" ht="11.85" customHeight="1">
      <c r="A26" s="514"/>
      <c r="B26" s="586"/>
      <c r="C26" s="1195" t="s">
        <v>998</v>
      </c>
      <c r="D26" s="1196"/>
      <c r="E26" s="1196"/>
      <c r="F26" s="1196"/>
      <c r="G26" s="1196"/>
      <c r="H26" s="1196"/>
      <c r="I26" s="1196"/>
      <c r="J26" s="1196"/>
      <c r="K26" s="1196"/>
      <c r="L26" s="1196"/>
      <c r="M26" s="1196"/>
      <c r="N26" s="1196"/>
      <c r="O26" s="1196"/>
      <c r="P26" s="1196"/>
      <c r="Q26" s="1196"/>
      <c r="R26" s="1196"/>
      <c r="S26" s="1196"/>
      <c r="T26" s="1196"/>
      <c r="U26" s="1196"/>
      <c r="V26" s="1196"/>
      <c r="W26" s="1196"/>
      <c r="X26" s="1196"/>
      <c r="Y26" s="1196"/>
      <c r="Z26" s="1199"/>
      <c r="AA26" s="1199"/>
      <c r="AB26" s="1199"/>
      <c r="AC26" s="1199"/>
      <c r="AD26" s="1199"/>
      <c r="AE26" s="1199"/>
      <c r="AF26" s="1199">
        <v>1</v>
      </c>
      <c r="AG26" s="1199"/>
      <c r="AH26" s="1199"/>
      <c r="AI26" s="1199"/>
      <c r="AJ26" s="1199">
        <f t="shared" si="0"/>
        <v>0</v>
      </c>
      <c r="AK26" s="1198"/>
      <c r="AL26" s="1198"/>
      <c r="AM26" s="1198"/>
      <c r="AN26" s="1198"/>
      <c r="AO26" s="1198"/>
      <c r="AP26" s="1198"/>
      <c r="AQ26" s="1193"/>
      <c r="AR26" s="1193"/>
      <c r="AS26" s="1193"/>
      <c r="AT26" s="1193"/>
      <c r="AU26" s="1193"/>
      <c r="AV26" s="1193"/>
      <c r="AW26" s="1193"/>
      <c r="AX26" s="1193"/>
      <c r="AY26" s="1193"/>
      <c r="AZ26" s="1193"/>
      <c r="BA26" s="1193"/>
      <c r="BB26" s="1193"/>
      <c r="BC26" s="1193"/>
      <c r="BD26" s="1193"/>
      <c r="BE26" s="1194"/>
      <c r="BF26" s="584" t="s">
        <v>925</v>
      </c>
      <c r="BG26" s="1200">
        <f>IF(DG26=0,0,ヒアリングシート!B67)</f>
        <v>0</v>
      </c>
      <c r="BH26" s="1197"/>
      <c r="BI26" s="1197"/>
      <c r="BJ26" s="1197"/>
      <c r="BK26" s="1197"/>
      <c r="BL26" s="1197"/>
      <c r="BM26" s="1197"/>
      <c r="BN26" s="1197"/>
      <c r="BO26" s="1197"/>
      <c r="BP26" s="1197"/>
      <c r="BQ26" s="1197"/>
      <c r="BR26" s="1197"/>
      <c r="BS26" s="1197"/>
      <c r="BT26" s="1197"/>
      <c r="BU26" s="1197"/>
      <c r="BV26" s="1197"/>
      <c r="BW26" s="1193"/>
      <c r="BX26" s="1193"/>
      <c r="BY26" s="1193"/>
      <c r="BZ26" s="1193"/>
      <c r="CA26" s="1193"/>
      <c r="CB26" s="1193"/>
      <c r="CC26" s="1193"/>
      <c r="CD26" s="1227"/>
      <c r="CE26" s="1228"/>
      <c r="CF26" s="1228"/>
      <c r="CG26" s="1228"/>
      <c r="CH26" s="1228"/>
      <c r="CI26" s="1228"/>
      <c r="CJ26" s="1228"/>
      <c r="CK26" s="1228"/>
      <c r="CL26" s="1228"/>
      <c r="CM26" s="1228"/>
      <c r="CN26" s="1228"/>
      <c r="CO26" s="1229"/>
      <c r="CP26" s="1198"/>
      <c r="CQ26" s="1198"/>
      <c r="CR26" s="1198"/>
      <c r="CS26" s="1198"/>
      <c r="CT26" s="1198"/>
      <c r="CU26" s="1198"/>
      <c r="CV26" s="1198">
        <f t="shared" si="1"/>
        <v>0</v>
      </c>
      <c r="CW26" s="1198"/>
      <c r="CX26" s="1198"/>
      <c r="CY26" s="1198"/>
      <c r="CZ26" s="1198">
        <f t="shared" si="3"/>
        <v>0</v>
      </c>
      <c r="DA26" s="1198"/>
      <c r="DB26" s="1198"/>
      <c r="DC26" s="1198"/>
      <c r="DD26" s="1198"/>
      <c r="DE26" s="1198"/>
      <c r="DF26" s="1198"/>
      <c r="DG26" s="1193"/>
      <c r="DH26" s="1193"/>
      <c r="DI26" s="1193"/>
      <c r="DJ26" s="1193"/>
      <c r="DK26" s="1193"/>
      <c r="DL26" s="1193"/>
      <c r="DM26" s="1193"/>
      <c r="DN26" s="1193"/>
      <c r="DO26" s="1193"/>
      <c r="DP26" s="1193"/>
      <c r="DQ26" s="1193"/>
      <c r="DR26" s="1193"/>
      <c r="DS26" s="1193"/>
      <c r="DT26" s="1193"/>
      <c r="DU26" s="1194"/>
      <c r="DV26" s="514" t="s">
        <v>925</v>
      </c>
    </row>
    <row r="27" spans="1:126" ht="11.85" customHeight="1">
      <c r="A27" s="514"/>
      <c r="B27" s="586"/>
      <c r="C27" s="1195" t="s">
        <v>1003</v>
      </c>
      <c r="D27" s="1196"/>
      <c r="E27" s="1196"/>
      <c r="F27" s="1196"/>
      <c r="G27" s="1196"/>
      <c r="H27" s="1196"/>
      <c r="I27" s="1196"/>
      <c r="J27" s="1196"/>
      <c r="K27" s="1196"/>
      <c r="L27" s="1196"/>
      <c r="M27" s="1196"/>
      <c r="N27" s="1196"/>
      <c r="O27" s="1196"/>
      <c r="P27" s="1196"/>
      <c r="Q27" s="1196"/>
      <c r="R27" s="1196"/>
      <c r="S27" s="1196"/>
      <c r="T27" s="1196"/>
      <c r="U27" s="1196"/>
      <c r="V27" s="1196"/>
      <c r="W27" s="1196"/>
      <c r="X27" s="1196"/>
      <c r="Y27" s="1196"/>
      <c r="Z27" s="1199"/>
      <c r="AA27" s="1199"/>
      <c r="AB27" s="1199"/>
      <c r="AC27" s="1199"/>
      <c r="AD27" s="1199"/>
      <c r="AE27" s="1199"/>
      <c r="AF27" s="1199">
        <v>1</v>
      </c>
      <c r="AG27" s="1199"/>
      <c r="AH27" s="1199"/>
      <c r="AI27" s="1199"/>
      <c r="AJ27" s="1199">
        <f t="shared" ref="AJ27:AJ30" si="4">Z27*AF27</f>
        <v>0</v>
      </c>
      <c r="AK27" s="1198"/>
      <c r="AL27" s="1198"/>
      <c r="AM27" s="1198"/>
      <c r="AN27" s="1198"/>
      <c r="AO27" s="1198"/>
      <c r="AP27" s="1198"/>
      <c r="AQ27" s="1193"/>
      <c r="AR27" s="1193"/>
      <c r="AS27" s="1193"/>
      <c r="AT27" s="1193"/>
      <c r="AU27" s="1193"/>
      <c r="AV27" s="1193"/>
      <c r="AW27" s="1193"/>
      <c r="AX27" s="1193"/>
      <c r="AY27" s="1193"/>
      <c r="AZ27" s="1193"/>
      <c r="BA27" s="1193"/>
      <c r="BB27" s="1193"/>
      <c r="BC27" s="1193"/>
      <c r="BD27" s="1193"/>
      <c r="BE27" s="1194"/>
      <c r="BF27" s="584" t="s">
        <v>925</v>
      </c>
      <c r="BG27" s="1200">
        <f>IF(DG27=0,0,ヒアリングシート!B69)</f>
        <v>0</v>
      </c>
      <c r="BH27" s="1197"/>
      <c r="BI27" s="1197"/>
      <c r="BJ27" s="1197"/>
      <c r="BK27" s="1197"/>
      <c r="BL27" s="1197"/>
      <c r="BM27" s="1197"/>
      <c r="BN27" s="1197"/>
      <c r="BO27" s="1197"/>
      <c r="BP27" s="1197"/>
      <c r="BQ27" s="1197"/>
      <c r="BR27" s="1197"/>
      <c r="BS27" s="1197"/>
      <c r="BT27" s="1197"/>
      <c r="BU27" s="1197"/>
      <c r="BV27" s="1197"/>
      <c r="BW27" s="1193"/>
      <c r="BX27" s="1193"/>
      <c r="BY27" s="1193"/>
      <c r="BZ27" s="1193"/>
      <c r="CA27" s="1193"/>
      <c r="CB27" s="1193"/>
      <c r="CC27" s="1193"/>
      <c r="CD27" s="1227"/>
      <c r="CE27" s="1228"/>
      <c r="CF27" s="1228"/>
      <c r="CG27" s="1228"/>
      <c r="CH27" s="1228"/>
      <c r="CI27" s="1228"/>
      <c r="CJ27" s="1228"/>
      <c r="CK27" s="1228"/>
      <c r="CL27" s="1228"/>
      <c r="CM27" s="1228"/>
      <c r="CN27" s="1228"/>
      <c r="CO27" s="1229"/>
      <c r="CP27" s="1198"/>
      <c r="CQ27" s="1198"/>
      <c r="CR27" s="1198"/>
      <c r="CS27" s="1198"/>
      <c r="CT27" s="1198"/>
      <c r="CU27" s="1198"/>
      <c r="CV27" s="1198">
        <f t="shared" si="1"/>
        <v>0</v>
      </c>
      <c r="CW27" s="1198"/>
      <c r="CX27" s="1198"/>
      <c r="CY27" s="1198"/>
      <c r="CZ27" s="1198">
        <f t="shared" si="3"/>
        <v>0</v>
      </c>
      <c r="DA27" s="1198"/>
      <c r="DB27" s="1198"/>
      <c r="DC27" s="1198"/>
      <c r="DD27" s="1198"/>
      <c r="DE27" s="1198"/>
      <c r="DF27" s="1198"/>
      <c r="DG27" s="1193"/>
      <c r="DH27" s="1193"/>
      <c r="DI27" s="1193"/>
      <c r="DJ27" s="1193"/>
      <c r="DK27" s="1193"/>
      <c r="DL27" s="1193"/>
      <c r="DM27" s="1193"/>
      <c r="DN27" s="1193"/>
      <c r="DO27" s="1193"/>
      <c r="DP27" s="1193"/>
      <c r="DQ27" s="1193"/>
      <c r="DR27" s="1193"/>
      <c r="DS27" s="1193"/>
      <c r="DT27" s="1193"/>
      <c r="DU27" s="1194"/>
      <c r="DV27" s="514" t="s">
        <v>925</v>
      </c>
    </row>
    <row r="28" spans="1:126" ht="11.85" customHeight="1">
      <c r="A28" s="514"/>
      <c r="B28" s="586"/>
      <c r="C28" s="1195"/>
      <c r="D28" s="1196"/>
      <c r="E28" s="1196"/>
      <c r="F28" s="1196"/>
      <c r="G28" s="1196"/>
      <c r="H28" s="1196"/>
      <c r="I28" s="1196"/>
      <c r="J28" s="1196"/>
      <c r="K28" s="1196"/>
      <c r="L28" s="1196"/>
      <c r="M28" s="1196"/>
      <c r="N28" s="1196"/>
      <c r="O28" s="1196"/>
      <c r="P28" s="1196"/>
      <c r="Q28" s="1196"/>
      <c r="R28" s="1196"/>
      <c r="S28" s="1196"/>
      <c r="T28" s="1196"/>
      <c r="U28" s="1196"/>
      <c r="V28" s="1196"/>
      <c r="W28" s="1196"/>
      <c r="X28" s="1196"/>
      <c r="Y28" s="1196"/>
      <c r="Z28" s="1199"/>
      <c r="AA28" s="1199"/>
      <c r="AB28" s="1199"/>
      <c r="AC28" s="1199"/>
      <c r="AD28" s="1199"/>
      <c r="AE28" s="1199"/>
      <c r="AF28" s="1199"/>
      <c r="AG28" s="1199"/>
      <c r="AH28" s="1199"/>
      <c r="AI28" s="1199"/>
      <c r="AJ28" s="1199">
        <f t="shared" si="4"/>
        <v>0</v>
      </c>
      <c r="AK28" s="1198"/>
      <c r="AL28" s="1198"/>
      <c r="AM28" s="1198"/>
      <c r="AN28" s="1198"/>
      <c r="AO28" s="1198"/>
      <c r="AP28" s="1198"/>
      <c r="AQ28" s="1193"/>
      <c r="AR28" s="1193"/>
      <c r="AS28" s="1193"/>
      <c r="AT28" s="1193"/>
      <c r="AU28" s="1193"/>
      <c r="AV28" s="1193"/>
      <c r="AW28" s="1193"/>
      <c r="AX28" s="1193"/>
      <c r="AY28" s="1193"/>
      <c r="AZ28" s="1193"/>
      <c r="BA28" s="1193"/>
      <c r="BB28" s="1193"/>
      <c r="BC28" s="1193"/>
      <c r="BD28" s="1193"/>
      <c r="BE28" s="1194"/>
      <c r="BF28" s="584" t="s">
        <v>925</v>
      </c>
      <c r="BG28" s="1200">
        <f>IF(DG28=0,0,ヒアリングシート!B71)</f>
        <v>0</v>
      </c>
      <c r="BH28" s="1197"/>
      <c r="BI28" s="1197"/>
      <c r="BJ28" s="1197"/>
      <c r="BK28" s="1197"/>
      <c r="BL28" s="1197"/>
      <c r="BM28" s="1197"/>
      <c r="BN28" s="1197"/>
      <c r="BO28" s="1197"/>
      <c r="BP28" s="1197"/>
      <c r="BQ28" s="1197"/>
      <c r="BR28" s="1197"/>
      <c r="BS28" s="1197"/>
      <c r="BT28" s="1197"/>
      <c r="BU28" s="1197"/>
      <c r="BV28" s="1197"/>
      <c r="BW28" s="1193"/>
      <c r="BX28" s="1193"/>
      <c r="BY28" s="1193"/>
      <c r="BZ28" s="1193"/>
      <c r="CA28" s="1193"/>
      <c r="CB28" s="1193"/>
      <c r="CC28" s="1193"/>
      <c r="CD28" s="1227"/>
      <c r="CE28" s="1228"/>
      <c r="CF28" s="1228"/>
      <c r="CG28" s="1228"/>
      <c r="CH28" s="1228"/>
      <c r="CI28" s="1228"/>
      <c r="CJ28" s="1228"/>
      <c r="CK28" s="1228"/>
      <c r="CL28" s="1228"/>
      <c r="CM28" s="1228"/>
      <c r="CN28" s="1228"/>
      <c r="CO28" s="1229"/>
      <c r="CP28" s="1198"/>
      <c r="CQ28" s="1198"/>
      <c r="CR28" s="1198"/>
      <c r="CS28" s="1198"/>
      <c r="CT28" s="1198"/>
      <c r="CU28" s="1198"/>
      <c r="CV28" s="1198">
        <f t="shared" si="1"/>
        <v>0</v>
      </c>
      <c r="CW28" s="1198"/>
      <c r="CX28" s="1198"/>
      <c r="CY28" s="1198"/>
      <c r="CZ28" s="1198">
        <f t="shared" si="3"/>
        <v>0</v>
      </c>
      <c r="DA28" s="1198"/>
      <c r="DB28" s="1198"/>
      <c r="DC28" s="1198"/>
      <c r="DD28" s="1198"/>
      <c r="DE28" s="1198"/>
      <c r="DF28" s="1198"/>
      <c r="DG28" s="1193"/>
      <c r="DH28" s="1193"/>
      <c r="DI28" s="1193"/>
      <c r="DJ28" s="1193"/>
      <c r="DK28" s="1193"/>
      <c r="DL28" s="1193"/>
      <c r="DM28" s="1193"/>
      <c r="DN28" s="1193"/>
      <c r="DO28" s="1193"/>
      <c r="DP28" s="1193"/>
      <c r="DQ28" s="1193"/>
      <c r="DR28" s="1193"/>
      <c r="DS28" s="1193"/>
      <c r="DT28" s="1193"/>
      <c r="DU28" s="1194"/>
      <c r="DV28" s="514" t="s">
        <v>925</v>
      </c>
    </row>
    <row r="29" spans="1:126" ht="11.85" customHeight="1">
      <c r="A29" s="514"/>
      <c r="B29" s="586"/>
      <c r="C29" s="1195"/>
      <c r="D29" s="1196"/>
      <c r="E29" s="1196"/>
      <c r="F29" s="1196"/>
      <c r="G29" s="1196"/>
      <c r="H29" s="1196"/>
      <c r="I29" s="1196"/>
      <c r="J29" s="1196"/>
      <c r="K29" s="1196"/>
      <c r="L29" s="1196"/>
      <c r="M29" s="1196"/>
      <c r="N29" s="1196"/>
      <c r="O29" s="1196"/>
      <c r="P29" s="1196"/>
      <c r="Q29" s="1196"/>
      <c r="R29" s="1196"/>
      <c r="S29" s="1196"/>
      <c r="T29" s="1196"/>
      <c r="U29" s="1196"/>
      <c r="V29" s="1196"/>
      <c r="W29" s="1196"/>
      <c r="X29" s="1196"/>
      <c r="Y29" s="1197"/>
      <c r="Z29" s="1221"/>
      <c r="AA29" s="1222"/>
      <c r="AB29" s="1222"/>
      <c r="AC29" s="1222"/>
      <c r="AD29" s="1222"/>
      <c r="AE29" s="1223"/>
      <c r="AF29" s="1199"/>
      <c r="AG29" s="1199"/>
      <c r="AH29" s="1199"/>
      <c r="AI29" s="1199"/>
      <c r="AJ29" s="1199">
        <f>Z29*AF29</f>
        <v>0</v>
      </c>
      <c r="AK29" s="1198"/>
      <c r="AL29" s="1198"/>
      <c r="AM29" s="1198"/>
      <c r="AN29" s="1198"/>
      <c r="AO29" s="1198"/>
      <c r="AP29" s="1198"/>
      <c r="AQ29" s="1274"/>
      <c r="AR29" s="1275"/>
      <c r="AS29" s="1275"/>
      <c r="AT29" s="1275"/>
      <c r="AU29" s="1275"/>
      <c r="AV29" s="1275"/>
      <c r="AW29" s="1275"/>
      <c r="AX29" s="1275"/>
      <c r="AY29" s="1275"/>
      <c r="AZ29" s="1275"/>
      <c r="BA29" s="1275"/>
      <c r="BB29" s="1275"/>
      <c r="BC29" s="1275"/>
      <c r="BD29" s="1275"/>
      <c r="BE29" s="1276"/>
      <c r="BF29" s="584"/>
      <c r="BG29" s="1200">
        <f>IF(DG29=0,0,ヒアリングシート!B73)</f>
        <v>0</v>
      </c>
      <c r="BH29" s="1197"/>
      <c r="BI29" s="1197"/>
      <c r="BJ29" s="1197"/>
      <c r="BK29" s="1197"/>
      <c r="BL29" s="1197"/>
      <c r="BM29" s="1197"/>
      <c r="BN29" s="1197"/>
      <c r="BO29" s="1197"/>
      <c r="BP29" s="1197"/>
      <c r="BQ29" s="1197"/>
      <c r="BR29" s="1197"/>
      <c r="BS29" s="1197"/>
      <c r="BT29" s="1197"/>
      <c r="BU29" s="1197"/>
      <c r="BV29" s="1197"/>
      <c r="BW29" s="1193"/>
      <c r="BX29" s="1193"/>
      <c r="BY29" s="1193"/>
      <c r="BZ29" s="1193"/>
      <c r="CA29" s="1193"/>
      <c r="CB29" s="1193"/>
      <c r="CC29" s="1193"/>
      <c r="CD29" s="1227"/>
      <c r="CE29" s="1228"/>
      <c r="CF29" s="1228"/>
      <c r="CG29" s="1228"/>
      <c r="CH29" s="1228"/>
      <c r="CI29" s="1228"/>
      <c r="CJ29" s="1228"/>
      <c r="CK29" s="1228"/>
      <c r="CL29" s="1228"/>
      <c r="CM29" s="1228"/>
      <c r="CN29" s="1228"/>
      <c r="CO29" s="1229"/>
      <c r="CP29" s="1198"/>
      <c r="CQ29" s="1198"/>
      <c r="CR29" s="1198"/>
      <c r="CS29" s="1198"/>
      <c r="CT29" s="1198"/>
      <c r="CU29" s="1198"/>
      <c r="CV29" s="1198">
        <f t="shared" si="1"/>
        <v>0</v>
      </c>
      <c r="CW29" s="1198"/>
      <c r="CX29" s="1198"/>
      <c r="CY29" s="1198"/>
      <c r="CZ29" s="1198">
        <f t="shared" ref="CZ29:CZ30" si="5">CP29*CV29</f>
        <v>0</v>
      </c>
      <c r="DA29" s="1198"/>
      <c r="DB29" s="1198"/>
      <c r="DC29" s="1198"/>
      <c r="DD29" s="1198"/>
      <c r="DE29" s="1198"/>
      <c r="DF29" s="1198"/>
      <c r="DG29" s="1193"/>
      <c r="DH29" s="1193"/>
      <c r="DI29" s="1193"/>
      <c r="DJ29" s="1193"/>
      <c r="DK29" s="1193"/>
      <c r="DL29" s="1193"/>
      <c r="DM29" s="1193"/>
      <c r="DN29" s="1193"/>
      <c r="DO29" s="1193"/>
      <c r="DP29" s="1193"/>
      <c r="DQ29" s="1193"/>
      <c r="DR29" s="1193"/>
      <c r="DS29" s="1193"/>
      <c r="DT29" s="1193"/>
      <c r="DU29" s="1194"/>
      <c r="DV29" s="514"/>
    </row>
    <row r="30" spans="1:126" ht="11.85" customHeight="1">
      <c r="A30" s="514"/>
      <c r="B30" s="586"/>
      <c r="C30" s="1278"/>
      <c r="D30" s="1228"/>
      <c r="E30" s="1228"/>
      <c r="F30" s="1228"/>
      <c r="G30" s="1228"/>
      <c r="H30" s="1228"/>
      <c r="I30" s="1228"/>
      <c r="J30" s="1228"/>
      <c r="K30" s="1228"/>
      <c r="L30" s="1228"/>
      <c r="M30" s="1228"/>
      <c r="N30" s="1228"/>
      <c r="O30" s="1228"/>
      <c r="P30" s="1228"/>
      <c r="Q30" s="1228"/>
      <c r="R30" s="1228"/>
      <c r="S30" s="1228"/>
      <c r="T30" s="1228"/>
      <c r="U30" s="1228"/>
      <c r="V30" s="1228"/>
      <c r="W30" s="1228"/>
      <c r="X30" s="1228"/>
      <c r="Y30" s="1229"/>
      <c r="Z30" s="1271"/>
      <c r="AA30" s="1272"/>
      <c r="AB30" s="1272"/>
      <c r="AC30" s="1272"/>
      <c r="AD30" s="1272"/>
      <c r="AE30" s="1273"/>
      <c r="AF30" s="1271"/>
      <c r="AG30" s="1272"/>
      <c r="AH30" s="1272"/>
      <c r="AI30" s="1273"/>
      <c r="AJ30" s="1199">
        <f t="shared" si="4"/>
        <v>0</v>
      </c>
      <c r="AK30" s="1198"/>
      <c r="AL30" s="1198"/>
      <c r="AM30" s="1198"/>
      <c r="AN30" s="1198"/>
      <c r="AO30" s="1198"/>
      <c r="AP30" s="1198"/>
      <c r="AQ30" s="1227"/>
      <c r="AR30" s="1228"/>
      <c r="AS30" s="1228"/>
      <c r="AT30" s="1228"/>
      <c r="AU30" s="1228"/>
      <c r="AV30" s="1228"/>
      <c r="AW30" s="1228"/>
      <c r="AX30" s="1228"/>
      <c r="AY30" s="1228"/>
      <c r="AZ30" s="1228"/>
      <c r="BA30" s="1228"/>
      <c r="BB30" s="1228"/>
      <c r="BC30" s="1228"/>
      <c r="BD30" s="1228"/>
      <c r="BE30" s="1277"/>
      <c r="BF30" s="584"/>
      <c r="BG30" s="1200">
        <f>IF(DG30=0,0,ヒアリングシート!B75)</f>
        <v>0</v>
      </c>
      <c r="BH30" s="1197"/>
      <c r="BI30" s="1197"/>
      <c r="BJ30" s="1197"/>
      <c r="BK30" s="1197"/>
      <c r="BL30" s="1197"/>
      <c r="BM30" s="1197"/>
      <c r="BN30" s="1197"/>
      <c r="BO30" s="1197"/>
      <c r="BP30" s="1197"/>
      <c r="BQ30" s="1197"/>
      <c r="BR30" s="1197"/>
      <c r="BS30" s="1197"/>
      <c r="BT30" s="1197"/>
      <c r="BU30" s="1197"/>
      <c r="BV30" s="1197"/>
      <c r="BW30" s="1193"/>
      <c r="BX30" s="1193"/>
      <c r="BY30" s="1193"/>
      <c r="BZ30" s="1193"/>
      <c r="CA30" s="1193"/>
      <c r="CB30" s="1193"/>
      <c r="CC30" s="1193"/>
      <c r="CD30" s="1227"/>
      <c r="CE30" s="1228"/>
      <c r="CF30" s="1228"/>
      <c r="CG30" s="1228"/>
      <c r="CH30" s="1228"/>
      <c r="CI30" s="1228"/>
      <c r="CJ30" s="1228"/>
      <c r="CK30" s="1228"/>
      <c r="CL30" s="1228"/>
      <c r="CM30" s="1228"/>
      <c r="CN30" s="1228"/>
      <c r="CO30" s="1229"/>
      <c r="CP30" s="1198"/>
      <c r="CQ30" s="1198"/>
      <c r="CR30" s="1198"/>
      <c r="CS30" s="1198"/>
      <c r="CT30" s="1198"/>
      <c r="CU30" s="1198"/>
      <c r="CV30" s="1198">
        <f t="shared" si="1"/>
        <v>0</v>
      </c>
      <c r="CW30" s="1198"/>
      <c r="CX30" s="1198"/>
      <c r="CY30" s="1198"/>
      <c r="CZ30" s="1198">
        <f t="shared" si="5"/>
        <v>0</v>
      </c>
      <c r="DA30" s="1198"/>
      <c r="DB30" s="1198"/>
      <c r="DC30" s="1198"/>
      <c r="DD30" s="1198"/>
      <c r="DE30" s="1198"/>
      <c r="DF30" s="1198"/>
      <c r="DG30" s="1193"/>
      <c r="DH30" s="1193"/>
      <c r="DI30" s="1193"/>
      <c r="DJ30" s="1193"/>
      <c r="DK30" s="1193"/>
      <c r="DL30" s="1193"/>
      <c r="DM30" s="1193"/>
      <c r="DN30" s="1193"/>
      <c r="DO30" s="1193"/>
      <c r="DP30" s="1193"/>
      <c r="DQ30" s="1193"/>
      <c r="DR30" s="1193"/>
      <c r="DS30" s="1193"/>
      <c r="DT30" s="1193"/>
      <c r="DU30" s="1194"/>
      <c r="DV30" s="514"/>
    </row>
    <row r="31" spans="1:126" ht="11.85" customHeight="1">
      <c r="A31" s="514"/>
      <c r="B31" s="586"/>
      <c r="C31" s="1195"/>
      <c r="D31" s="1196"/>
      <c r="E31" s="1196"/>
      <c r="F31" s="1196"/>
      <c r="G31" s="1196"/>
      <c r="H31" s="1196"/>
      <c r="I31" s="1196"/>
      <c r="J31" s="1196"/>
      <c r="K31" s="1196"/>
      <c r="L31" s="1196"/>
      <c r="M31" s="1196"/>
      <c r="N31" s="1196"/>
      <c r="O31" s="1196"/>
      <c r="P31" s="1196"/>
      <c r="Q31" s="1196"/>
      <c r="R31" s="1196"/>
      <c r="S31" s="1196"/>
      <c r="T31" s="1196"/>
      <c r="U31" s="1196"/>
      <c r="V31" s="1196"/>
      <c r="W31" s="1196"/>
      <c r="X31" s="1196"/>
      <c r="Y31" s="1196"/>
      <c r="Z31" s="1198"/>
      <c r="AA31" s="1198"/>
      <c r="AB31" s="1198"/>
      <c r="AC31" s="1198"/>
      <c r="AD31" s="1198"/>
      <c r="AE31" s="1198"/>
      <c r="AF31" s="1198"/>
      <c r="AG31" s="1198"/>
      <c r="AH31" s="1198"/>
      <c r="AI31" s="1198"/>
      <c r="AJ31" s="1199">
        <f t="shared" si="0"/>
        <v>0</v>
      </c>
      <c r="AK31" s="1198"/>
      <c r="AL31" s="1198"/>
      <c r="AM31" s="1198"/>
      <c r="AN31" s="1198"/>
      <c r="AO31" s="1198"/>
      <c r="AP31" s="1198"/>
      <c r="AQ31" s="1193"/>
      <c r="AR31" s="1193"/>
      <c r="AS31" s="1193"/>
      <c r="AT31" s="1193"/>
      <c r="AU31" s="1193"/>
      <c r="AV31" s="1193"/>
      <c r="AW31" s="1193"/>
      <c r="AX31" s="1193"/>
      <c r="AY31" s="1193"/>
      <c r="AZ31" s="1193"/>
      <c r="BA31" s="1193"/>
      <c r="BB31" s="1193"/>
      <c r="BC31" s="1193"/>
      <c r="BD31" s="1193"/>
      <c r="BE31" s="1194"/>
      <c r="BF31" s="584" t="s">
        <v>925</v>
      </c>
      <c r="BG31" s="1200">
        <f>IF(DG31=0,0,ヒアリングシート!B77)</f>
        <v>0</v>
      </c>
      <c r="BH31" s="1197"/>
      <c r="BI31" s="1197"/>
      <c r="BJ31" s="1197"/>
      <c r="BK31" s="1197"/>
      <c r="BL31" s="1197"/>
      <c r="BM31" s="1197"/>
      <c r="BN31" s="1197"/>
      <c r="BO31" s="1197"/>
      <c r="BP31" s="1197"/>
      <c r="BQ31" s="1197"/>
      <c r="BR31" s="1197"/>
      <c r="BS31" s="1197"/>
      <c r="BT31" s="1197"/>
      <c r="BU31" s="1197"/>
      <c r="BV31" s="1197"/>
      <c r="BW31" s="1193"/>
      <c r="BX31" s="1193"/>
      <c r="BY31" s="1193"/>
      <c r="BZ31" s="1193"/>
      <c r="CA31" s="1193"/>
      <c r="CB31" s="1193"/>
      <c r="CC31" s="1193"/>
      <c r="CD31" s="1227"/>
      <c r="CE31" s="1228"/>
      <c r="CF31" s="1228"/>
      <c r="CG31" s="1228"/>
      <c r="CH31" s="1228"/>
      <c r="CI31" s="1228"/>
      <c r="CJ31" s="1228"/>
      <c r="CK31" s="1228"/>
      <c r="CL31" s="1228"/>
      <c r="CM31" s="1228"/>
      <c r="CN31" s="1228"/>
      <c r="CO31" s="1229"/>
      <c r="CP31" s="1198"/>
      <c r="CQ31" s="1198"/>
      <c r="CR31" s="1198"/>
      <c r="CS31" s="1198"/>
      <c r="CT31" s="1198"/>
      <c r="CU31" s="1198"/>
      <c r="CV31" s="1198">
        <f t="shared" si="1"/>
        <v>0</v>
      </c>
      <c r="CW31" s="1198"/>
      <c r="CX31" s="1198"/>
      <c r="CY31" s="1198"/>
      <c r="CZ31" s="1198">
        <f t="shared" si="3"/>
        <v>0</v>
      </c>
      <c r="DA31" s="1198"/>
      <c r="DB31" s="1198"/>
      <c r="DC31" s="1198"/>
      <c r="DD31" s="1198"/>
      <c r="DE31" s="1198"/>
      <c r="DF31" s="1198"/>
      <c r="DG31" s="1193"/>
      <c r="DH31" s="1193"/>
      <c r="DI31" s="1193"/>
      <c r="DJ31" s="1193"/>
      <c r="DK31" s="1193"/>
      <c r="DL31" s="1193"/>
      <c r="DM31" s="1193"/>
      <c r="DN31" s="1193"/>
      <c r="DO31" s="1193"/>
      <c r="DP31" s="1193"/>
      <c r="DQ31" s="1193"/>
      <c r="DR31" s="1193"/>
      <c r="DS31" s="1193"/>
      <c r="DT31" s="1193"/>
      <c r="DU31" s="1194"/>
      <c r="DV31" s="514" t="s">
        <v>925</v>
      </c>
    </row>
    <row r="32" spans="1:126" ht="11.85" customHeight="1">
      <c r="B32" s="587"/>
      <c r="C32" s="1184" t="s">
        <v>934</v>
      </c>
      <c r="D32" s="1185"/>
      <c r="E32" s="1185"/>
      <c r="F32" s="1185"/>
      <c r="G32" s="1185"/>
      <c r="H32" s="1185"/>
      <c r="I32" s="1185"/>
      <c r="J32" s="1185"/>
      <c r="K32" s="1185"/>
      <c r="L32" s="1185"/>
      <c r="M32" s="1185"/>
      <c r="N32" s="1161" t="s">
        <v>935</v>
      </c>
      <c r="O32" s="1161"/>
      <c r="P32" s="1161"/>
      <c r="Q32" s="1161"/>
      <c r="R32" s="1161"/>
      <c r="S32" s="1161"/>
      <c r="T32" s="1161"/>
      <c r="U32" s="1161"/>
      <c r="V32" s="1161"/>
      <c r="W32" s="1161"/>
      <c r="X32" s="1161"/>
      <c r="Y32" s="1176">
        <f>AQ32/CQ14</f>
        <v>7280</v>
      </c>
      <c r="Z32" s="1176"/>
      <c r="AA32" s="1176"/>
      <c r="AB32" s="1176"/>
      <c r="AC32" s="1176"/>
      <c r="AD32" s="1176"/>
      <c r="AE32" s="1176"/>
      <c r="AF32" s="1176"/>
      <c r="AG32" s="1176"/>
      <c r="AH32" s="1176"/>
      <c r="AI32" s="1176"/>
      <c r="AJ32" s="1161" t="s">
        <v>936</v>
      </c>
      <c r="AK32" s="1161"/>
      <c r="AL32" s="1161"/>
      <c r="AM32" s="1161"/>
      <c r="AN32" s="1161"/>
      <c r="AO32" s="1161"/>
      <c r="AP32" s="1161"/>
      <c r="AQ32" s="1176">
        <f>SUM(AJ20:AP31)</f>
        <v>72800</v>
      </c>
      <c r="AR32" s="1176"/>
      <c r="AS32" s="1176"/>
      <c r="AT32" s="1176"/>
      <c r="AU32" s="1176"/>
      <c r="AV32" s="1176"/>
      <c r="AW32" s="1176"/>
      <c r="AX32" s="1176"/>
      <c r="AY32" s="1176"/>
      <c r="AZ32" s="1176"/>
      <c r="BA32" s="1176"/>
      <c r="BB32" s="1176"/>
      <c r="BC32" s="1176"/>
      <c r="BD32" s="1176"/>
      <c r="BE32" s="1189"/>
      <c r="BF32" s="584" t="s">
        <v>925</v>
      </c>
      <c r="BG32" s="1200"/>
      <c r="BH32" s="1197"/>
      <c r="BI32" s="1197"/>
      <c r="BJ32" s="1197"/>
      <c r="BK32" s="1197"/>
      <c r="BL32" s="1197"/>
      <c r="BM32" s="1197"/>
      <c r="BN32" s="1197"/>
      <c r="BO32" s="1197"/>
      <c r="BP32" s="1197"/>
      <c r="BQ32" s="1197"/>
      <c r="BR32" s="1197"/>
      <c r="BS32" s="1197"/>
      <c r="BT32" s="1197"/>
      <c r="BU32" s="1197"/>
      <c r="BV32" s="1197"/>
      <c r="BW32" s="1193"/>
      <c r="BX32" s="1193"/>
      <c r="BY32" s="1193"/>
      <c r="BZ32" s="1193"/>
      <c r="CA32" s="1193"/>
      <c r="CB32" s="1193"/>
      <c r="CC32" s="1193"/>
      <c r="CD32" s="1227"/>
      <c r="CE32" s="1228"/>
      <c r="CF32" s="1228"/>
      <c r="CG32" s="1228"/>
      <c r="CH32" s="1228"/>
      <c r="CI32" s="1228"/>
      <c r="CJ32" s="1228"/>
      <c r="CK32" s="1228"/>
      <c r="CL32" s="1228"/>
      <c r="CM32" s="1228"/>
      <c r="CN32" s="1228"/>
      <c r="CO32" s="1229"/>
      <c r="CP32" s="1198"/>
      <c r="CQ32" s="1198"/>
      <c r="CR32" s="1198"/>
      <c r="CS32" s="1198"/>
      <c r="CT32" s="1198"/>
      <c r="CU32" s="1198"/>
      <c r="CV32" s="1198">
        <f t="shared" si="1"/>
        <v>0</v>
      </c>
      <c r="CW32" s="1198"/>
      <c r="CX32" s="1198"/>
      <c r="CY32" s="1198"/>
      <c r="CZ32" s="1198">
        <f t="shared" si="3"/>
        <v>0</v>
      </c>
      <c r="DA32" s="1198"/>
      <c r="DB32" s="1198"/>
      <c r="DC32" s="1198"/>
      <c r="DD32" s="1198"/>
      <c r="DE32" s="1198"/>
      <c r="DF32" s="1198"/>
      <c r="DG32" s="1193"/>
      <c r="DH32" s="1193"/>
      <c r="DI32" s="1193"/>
      <c r="DJ32" s="1193"/>
      <c r="DK32" s="1193"/>
      <c r="DL32" s="1193"/>
      <c r="DM32" s="1193"/>
      <c r="DN32" s="1193"/>
      <c r="DO32" s="1193"/>
      <c r="DP32" s="1193"/>
      <c r="DQ32" s="1193"/>
      <c r="DR32" s="1193"/>
      <c r="DS32" s="1193"/>
      <c r="DT32" s="1193"/>
      <c r="DU32" s="1194"/>
      <c r="DV32" s="514" t="s">
        <v>925</v>
      </c>
    </row>
    <row r="33" spans="1:126" ht="11.85" customHeight="1">
      <c r="A33" s="589"/>
      <c r="B33" s="590"/>
      <c r="C33" s="1186"/>
      <c r="D33" s="1187"/>
      <c r="E33" s="1187"/>
      <c r="F33" s="1187"/>
      <c r="G33" s="1187"/>
      <c r="H33" s="1187"/>
      <c r="I33" s="1187"/>
      <c r="J33" s="1187"/>
      <c r="K33" s="1187"/>
      <c r="L33" s="1187"/>
      <c r="M33" s="1187"/>
      <c r="N33" s="1162"/>
      <c r="O33" s="1162"/>
      <c r="P33" s="1162"/>
      <c r="Q33" s="1162"/>
      <c r="R33" s="1162"/>
      <c r="S33" s="1162"/>
      <c r="T33" s="1162"/>
      <c r="U33" s="1162"/>
      <c r="V33" s="1162"/>
      <c r="W33" s="1162"/>
      <c r="X33" s="1162"/>
      <c r="Y33" s="1178"/>
      <c r="Z33" s="1179"/>
      <c r="AA33" s="1179"/>
      <c r="AB33" s="1178"/>
      <c r="AC33" s="1178"/>
      <c r="AD33" s="1178"/>
      <c r="AE33" s="1178"/>
      <c r="AF33" s="1178"/>
      <c r="AG33" s="1178"/>
      <c r="AH33" s="1178"/>
      <c r="AI33" s="1178"/>
      <c r="AJ33" s="1162"/>
      <c r="AK33" s="1162"/>
      <c r="AL33" s="1162"/>
      <c r="AM33" s="1162"/>
      <c r="AN33" s="1162"/>
      <c r="AO33" s="1162"/>
      <c r="AP33" s="1162"/>
      <c r="AQ33" s="1178"/>
      <c r="AR33" s="1178"/>
      <c r="AS33" s="1178"/>
      <c r="AT33" s="1178"/>
      <c r="AU33" s="1178"/>
      <c r="AV33" s="1178"/>
      <c r="AW33" s="1178"/>
      <c r="AX33" s="1178"/>
      <c r="AY33" s="1178"/>
      <c r="AZ33" s="1178"/>
      <c r="BA33" s="1178"/>
      <c r="BB33" s="1178"/>
      <c r="BC33" s="1178"/>
      <c r="BD33" s="1178"/>
      <c r="BE33" s="1190"/>
      <c r="BF33" s="584" t="s">
        <v>925</v>
      </c>
      <c r="BG33" s="1195">
        <f>IF(DG33=0,0,ヒアリングシート!B99)</f>
        <v>0</v>
      </c>
      <c r="BH33" s="1196"/>
      <c r="BI33" s="1196"/>
      <c r="BJ33" s="1196"/>
      <c r="BK33" s="1196"/>
      <c r="BL33" s="1196"/>
      <c r="BM33" s="1196"/>
      <c r="BN33" s="1196"/>
      <c r="BO33" s="1196"/>
      <c r="BP33" s="1196"/>
      <c r="BQ33" s="1196"/>
      <c r="BR33" s="1196"/>
      <c r="BS33" s="1196"/>
      <c r="BT33" s="1196"/>
      <c r="BU33" s="1196"/>
      <c r="BV33" s="1196"/>
      <c r="BW33" s="1196"/>
      <c r="BX33" s="1196"/>
      <c r="BY33" s="1196"/>
      <c r="BZ33" s="1196"/>
      <c r="CA33" s="1196"/>
      <c r="CB33" s="1196"/>
      <c r="CC33" s="1197"/>
      <c r="CD33" s="1227"/>
      <c r="CE33" s="1228"/>
      <c r="CF33" s="1228"/>
      <c r="CG33" s="1228"/>
      <c r="CH33" s="1228"/>
      <c r="CI33" s="1228"/>
      <c r="CJ33" s="1228"/>
      <c r="CK33" s="1228"/>
      <c r="CL33" s="1228"/>
      <c r="CM33" s="1228"/>
      <c r="CN33" s="1228"/>
      <c r="CO33" s="1229"/>
      <c r="CP33" s="1198"/>
      <c r="CQ33" s="1198"/>
      <c r="CR33" s="1198"/>
      <c r="CS33" s="1198"/>
      <c r="CT33" s="1198"/>
      <c r="CU33" s="1198"/>
      <c r="CV33" s="1198">
        <f t="shared" si="1"/>
        <v>0</v>
      </c>
      <c r="CW33" s="1198"/>
      <c r="CX33" s="1198"/>
      <c r="CY33" s="1198"/>
      <c r="CZ33" s="1198">
        <f t="shared" si="3"/>
        <v>0</v>
      </c>
      <c r="DA33" s="1198"/>
      <c r="DB33" s="1198"/>
      <c r="DC33" s="1198"/>
      <c r="DD33" s="1198"/>
      <c r="DE33" s="1198"/>
      <c r="DF33" s="1198"/>
      <c r="DG33" s="1193"/>
      <c r="DH33" s="1193"/>
      <c r="DI33" s="1193"/>
      <c r="DJ33" s="1193"/>
      <c r="DK33" s="1193"/>
      <c r="DL33" s="1193"/>
      <c r="DM33" s="1193"/>
      <c r="DN33" s="1193"/>
      <c r="DO33" s="1193"/>
      <c r="DP33" s="1193"/>
      <c r="DQ33" s="1193"/>
      <c r="DR33" s="1193"/>
      <c r="DS33" s="1193"/>
      <c r="DT33" s="1193"/>
      <c r="DU33" s="1194"/>
      <c r="DV33" s="514" t="s">
        <v>925</v>
      </c>
    </row>
    <row r="34" spans="1:126" ht="11.25" customHeight="1">
      <c r="A34" s="592"/>
      <c r="B34" s="593"/>
      <c r="C34" s="1215" t="s">
        <v>937</v>
      </c>
      <c r="D34" s="1216"/>
      <c r="E34" s="1216"/>
      <c r="F34" s="1216"/>
      <c r="G34" s="1216"/>
      <c r="H34" s="1216"/>
      <c r="I34" s="1216"/>
      <c r="J34" s="1216"/>
      <c r="K34" s="1216"/>
      <c r="L34" s="1216"/>
      <c r="M34" s="1216"/>
      <c r="N34" s="1217"/>
      <c r="O34" s="1216"/>
      <c r="P34" s="1216"/>
      <c r="Q34" s="1216"/>
      <c r="R34" s="1216"/>
      <c r="S34" s="1216"/>
      <c r="T34" s="1216"/>
      <c r="U34" s="1216"/>
      <c r="V34" s="1216"/>
      <c r="W34" s="1216"/>
      <c r="X34" s="1216"/>
      <c r="Y34" s="1218"/>
      <c r="Z34" s="1219" t="s">
        <v>917</v>
      </c>
      <c r="AA34" s="1216"/>
      <c r="AB34" s="1216"/>
      <c r="AC34" s="1216"/>
      <c r="AD34" s="1216"/>
      <c r="AE34" s="1216"/>
      <c r="AF34" s="1219" t="s">
        <v>918</v>
      </c>
      <c r="AG34" s="1216"/>
      <c r="AH34" s="1216"/>
      <c r="AI34" s="1216"/>
      <c r="AJ34" s="1219" t="s">
        <v>919</v>
      </c>
      <c r="AK34" s="1216"/>
      <c r="AL34" s="1216"/>
      <c r="AM34" s="1216"/>
      <c r="AN34" s="1216"/>
      <c r="AO34" s="1216"/>
      <c r="AP34" s="1216"/>
      <c r="AQ34" s="1219" t="s">
        <v>920</v>
      </c>
      <c r="AR34" s="1216"/>
      <c r="AS34" s="1216"/>
      <c r="AT34" s="1216"/>
      <c r="AU34" s="1216"/>
      <c r="AV34" s="1216"/>
      <c r="AW34" s="1216"/>
      <c r="AX34" s="1216"/>
      <c r="AY34" s="1216"/>
      <c r="AZ34" s="1216"/>
      <c r="BA34" s="1216"/>
      <c r="BB34" s="1216"/>
      <c r="BC34" s="1216"/>
      <c r="BD34" s="1216"/>
      <c r="BE34" s="1220"/>
      <c r="BF34" s="584" t="s">
        <v>925</v>
      </c>
      <c r="BG34" s="1195">
        <f>IF(DG34=0,0,ヒアリングシート!B101)</f>
        <v>0</v>
      </c>
      <c r="BH34" s="1196"/>
      <c r="BI34" s="1196"/>
      <c r="BJ34" s="1196"/>
      <c r="BK34" s="1196"/>
      <c r="BL34" s="1196"/>
      <c r="BM34" s="1196"/>
      <c r="BN34" s="1196"/>
      <c r="BO34" s="1196"/>
      <c r="BP34" s="1196"/>
      <c r="BQ34" s="1196"/>
      <c r="BR34" s="1196"/>
      <c r="BS34" s="1196"/>
      <c r="BT34" s="1196"/>
      <c r="BU34" s="1196"/>
      <c r="BV34" s="1196"/>
      <c r="BW34" s="1196"/>
      <c r="BX34" s="1196"/>
      <c r="BY34" s="1196"/>
      <c r="BZ34" s="1196"/>
      <c r="CA34" s="1196"/>
      <c r="CB34" s="1196"/>
      <c r="CC34" s="1197"/>
      <c r="CD34" s="1227"/>
      <c r="CE34" s="1228"/>
      <c r="CF34" s="1228"/>
      <c r="CG34" s="1228"/>
      <c r="CH34" s="1228"/>
      <c r="CI34" s="1228"/>
      <c r="CJ34" s="1228"/>
      <c r="CK34" s="1228"/>
      <c r="CL34" s="1228"/>
      <c r="CM34" s="1228"/>
      <c r="CN34" s="1228"/>
      <c r="CO34" s="1229"/>
      <c r="CP34" s="1198"/>
      <c r="CQ34" s="1198"/>
      <c r="CR34" s="1198"/>
      <c r="CS34" s="1198"/>
      <c r="CT34" s="1198"/>
      <c r="CU34" s="1198"/>
      <c r="CV34" s="1198">
        <f t="shared" si="1"/>
        <v>0</v>
      </c>
      <c r="CW34" s="1198"/>
      <c r="CX34" s="1198"/>
      <c r="CY34" s="1198"/>
      <c r="CZ34" s="1198">
        <f t="shared" si="3"/>
        <v>0</v>
      </c>
      <c r="DA34" s="1198"/>
      <c r="DB34" s="1198"/>
      <c r="DC34" s="1198"/>
      <c r="DD34" s="1198"/>
      <c r="DE34" s="1198"/>
      <c r="DF34" s="1198"/>
      <c r="DG34" s="1193"/>
      <c r="DH34" s="1193"/>
      <c r="DI34" s="1193"/>
      <c r="DJ34" s="1193"/>
      <c r="DK34" s="1193"/>
      <c r="DL34" s="1193"/>
      <c r="DM34" s="1193"/>
      <c r="DN34" s="1193"/>
      <c r="DO34" s="1193"/>
      <c r="DP34" s="1193"/>
      <c r="DQ34" s="1193"/>
      <c r="DR34" s="1193"/>
      <c r="DS34" s="1193"/>
      <c r="DT34" s="1193"/>
      <c r="DU34" s="1194"/>
      <c r="DV34" s="514" t="s">
        <v>925</v>
      </c>
    </row>
    <row r="35" spans="1:126" ht="11.85" customHeight="1">
      <c r="A35" s="594" t="s">
        <v>898</v>
      </c>
      <c r="B35" s="585" t="s">
        <v>898</v>
      </c>
      <c r="C35" s="1207" t="s">
        <v>999</v>
      </c>
      <c r="D35" s="1208"/>
      <c r="E35" s="1208"/>
      <c r="F35" s="1208"/>
      <c r="G35" s="1208"/>
      <c r="H35" s="1208"/>
      <c r="I35" s="1208"/>
      <c r="J35" s="1279"/>
      <c r="K35" s="1279"/>
      <c r="L35" s="1279"/>
      <c r="M35" s="1279"/>
      <c r="N35" s="1279"/>
      <c r="O35" s="1279"/>
      <c r="P35" s="1279"/>
      <c r="Q35" s="1279"/>
      <c r="R35" s="1279"/>
      <c r="S35" s="1279"/>
      <c r="T35" s="1279"/>
      <c r="U35" s="1279"/>
      <c r="V35" s="1279"/>
      <c r="W35" s="1279"/>
      <c r="X35" s="1279"/>
      <c r="Y35" s="1280"/>
      <c r="Z35" s="1211"/>
      <c r="AA35" s="1226"/>
      <c r="AB35" s="1226"/>
      <c r="AC35" s="1226"/>
      <c r="AD35" s="1226"/>
      <c r="AE35" s="1226"/>
      <c r="AF35" s="1212">
        <f>IF(AQ35=0,0,ヒアリングシート!G3)</f>
        <v>0</v>
      </c>
      <c r="AG35" s="1226"/>
      <c r="AH35" s="1226"/>
      <c r="AI35" s="1226"/>
      <c r="AJ35" s="1211">
        <f>Z35*AF35</f>
        <v>0</v>
      </c>
      <c r="AK35" s="1226"/>
      <c r="AL35" s="1226"/>
      <c r="AM35" s="1226"/>
      <c r="AN35" s="1226"/>
      <c r="AO35" s="1226"/>
      <c r="AP35" s="1226"/>
      <c r="AQ35" s="1213"/>
      <c r="AR35" s="1213"/>
      <c r="AS35" s="1213"/>
      <c r="AT35" s="1213"/>
      <c r="AU35" s="1213"/>
      <c r="AV35" s="1213"/>
      <c r="AW35" s="1213"/>
      <c r="AX35" s="1213"/>
      <c r="AY35" s="1213"/>
      <c r="AZ35" s="1213"/>
      <c r="BA35" s="1213"/>
      <c r="BB35" s="1213"/>
      <c r="BC35" s="1213"/>
      <c r="BD35" s="1213"/>
      <c r="BE35" s="1214"/>
      <c r="BF35" s="584" t="s">
        <v>925</v>
      </c>
      <c r="BG35" s="1195">
        <f>IF(DG35=0,0,ヒアリングシート!B103)</f>
        <v>0</v>
      </c>
      <c r="BH35" s="1196"/>
      <c r="BI35" s="1196"/>
      <c r="BJ35" s="1196"/>
      <c r="BK35" s="1196"/>
      <c r="BL35" s="1196"/>
      <c r="BM35" s="1196"/>
      <c r="BN35" s="1196"/>
      <c r="BO35" s="1196"/>
      <c r="BP35" s="1196"/>
      <c r="BQ35" s="1196"/>
      <c r="BR35" s="1196"/>
      <c r="BS35" s="1196"/>
      <c r="BT35" s="1196"/>
      <c r="BU35" s="1196"/>
      <c r="BV35" s="1196"/>
      <c r="BW35" s="1196"/>
      <c r="BX35" s="1196"/>
      <c r="BY35" s="1196"/>
      <c r="BZ35" s="1196"/>
      <c r="CA35" s="1196"/>
      <c r="CB35" s="1196"/>
      <c r="CC35" s="1197"/>
      <c r="CD35" s="1227"/>
      <c r="CE35" s="1228"/>
      <c r="CF35" s="1228"/>
      <c r="CG35" s="1228"/>
      <c r="CH35" s="1228"/>
      <c r="CI35" s="1228"/>
      <c r="CJ35" s="1228"/>
      <c r="CK35" s="1228"/>
      <c r="CL35" s="1228"/>
      <c r="CM35" s="1228"/>
      <c r="CN35" s="1228"/>
      <c r="CO35" s="1229"/>
      <c r="CP35" s="1198"/>
      <c r="CQ35" s="1198"/>
      <c r="CR35" s="1198"/>
      <c r="CS35" s="1198"/>
      <c r="CT35" s="1198"/>
      <c r="CU35" s="1198"/>
      <c r="CV35" s="1198">
        <f t="shared" si="1"/>
        <v>0</v>
      </c>
      <c r="CW35" s="1198"/>
      <c r="CX35" s="1198"/>
      <c r="CY35" s="1198"/>
      <c r="CZ35" s="1198">
        <f t="shared" si="3"/>
        <v>0</v>
      </c>
      <c r="DA35" s="1198"/>
      <c r="DB35" s="1198"/>
      <c r="DC35" s="1198"/>
      <c r="DD35" s="1198"/>
      <c r="DE35" s="1198"/>
      <c r="DF35" s="1198"/>
      <c r="DG35" s="1193"/>
      <c r="DH35" s="1193"/>
      <c r="DI35" s="1193"/>
      <c r="DJ35" s="1193"/>
      <c r="DK35" s="1193"/>
      <c r="DL35" s="1193"/>
      <c r="DM35" s="1193"/>
      <c r="DN35" s="1193"/>
      <c r="DO35" s="1193"/>
      <c r="DP35" s="1193"/>
      <c r="DQ35" s="1193"/>
      <c r="DR35" s="1193"/>
      <c r="DS35" s="1193"/>
      <c r="DT35" s="1193"/>
      <c r="DU35" s="1194"/>
      <c r="DV35" s="514" t="s">
        <v>925</v>
      </c>
    </row>
    <row r="36" spans="1:126" ht="11.85" customHeight="1">
      <c r="A36" s="594" t="s">
        <v>898</v>
      </c>
      <c r="B36" s="585" t="s">
        <v>898</v>
      </c>
      <c r="C36" s="1201" t="s">
        <v>1000</v>
      </c>
      <c r="D36" s="1196"/>
      <c r="E36" s="1196"/>
      <c r="F36" s="1196"/>
      <c r="G36" s="1196"/>
      <c r="H36" s="1196"/>
      <c r="I36" s="1196"/>
      <c r="J36" s="1196"/>
      <c r="K36" s="1224"/>
      <c r="L36" s="1196"/>
      <c r="M36" s="1196"/>
      <c r="N36" s="1196"/>
      <c r="O36" s="1196"/>
      <c r="P36" s="1196"/>
      <c r="Q36" s="1196"/>
      <c r="R36" s="1196"/>
      <c r="S36" s="1196"/>
      <c r="T36" s="1196"/>
      <c r="U36" s="1196"/>
      <c r="V36" s="1196"/>
      <c r="W36" s="1196"/>
      <c r="X36" s="1224"/>
      <c r="Y36" s="1197"/>
      <c r="Z36" s="1225"/>
      <c r="AA36" s="1198"/>
      <c r="AB36" s="1198"/>
      <c r="AC36" s="1198"/>
      <c r="AD36" s="1198"/>
      <c r="AE36" s="1198"/>
      <c r="AF36" s="1206"/>
      <c r="AG36" s="1198"/>
      <c r="AH36" s="1198"/>
      <c r="AI36" s="1198"/>
      <c r="AJ36" s="1221">
        <f>Z36*AF36</f>
        <v>0</v>
      </c>
      <c r="AK36" s="1222"/>
      <c r="AL36" s="1222"/>
      <c r="AM36" s="1222"/>
      <c r="AN36" s="1222"/>
      <c r="AO36" s="1222"/>
      <c r="AP36" s="1223"/>
      <c r="AQ36" s="1204"/>
      <c r="AR36" s="1204"/>
      <c r="AS36" s="1204"/>
      <c r="AT36" s="1204"/>
      <c r="AU36" s="1204"/>
      <c r="AV36" s="1204"/>
      <c r="AW36" s="1204"/>
      <c r="AX36" s="1204"/>
      <c r="AY36" s="1204"/>
      <c r="AZ36" s="1204"/>
      <c r="BA36" s="1204"/>
      <c r="BB36" s="1204"/>
      <c r="BC36" s="1204"/>
      <c r="BD36" s="1204"/>
      <c r="BE36" s="1205"/>
      <c r="BF36" s="584" t="s">
        <v>925</v>
      </c>
      <c r="BG36" s="1195">
        <f>IF(DG36=0,0,ヒアリングシート!B105)</f>
        <v>0</v>
      </c>
      <c r="BH36" s="1196"/>
      <c r="BI36" s="1196"/>
      <c r="BJ36" s="1196"/>
      <c r="BK36" s="1196"/>
      <c r="BL36" s="1196"/>
      <c r="BM36" s="1196"/>
      <c r="BN36" s="1196"/>
      <c r="BO36" s="1196"/>
      <c r="BP36" s="1196"/>
      <c r="BQ36" s="1196"/>
      <c r="BR36" s="1196"/>
      <c r="BS36" s="1196"/>
      <c r="BT36" s="1196"/>
      <c r="BU36" s="1196"/>
      <c r="BV36" s="1196"/>
      <c r="BW36" s="1196"/>
      <c r="BX36" s="1196"/>
      <c r="BY36" s="1196"/>
      <c r="BZ36" s="1196"/>
      <c r="CA36" s="1196"/>
      <c r="CB36" s="1196"/>
      <c r="CC36" s="1197"/>
      <c r="CD36" s="1227"/>
      <c r="CE36" s="1228"/>
      <c r="CF36" s="1228"/>
      <c r="CG36" s="1228"/>
      <c r="CH36" s="1228"/>
      <c r="CI36" s="1228"/>
      <c r="CJ36" s="1228"/>
      <c r="CK36" s="1228"/>
      <c r="CL36" s="1228"/>
      <c r="CM36" s="1228"/>
      <c r="CN36" s="1228"/>
      <c r="CO36" s="1229"/>
      <c r="CP36" s="1198"/>
      <c r="CQ36" s="1198"/>
      <c r="CR36" s="1198"/>
      <c r="CS36" s="1198"/>
      <c r="CT36" s="1198"/>
      <c r="CU36" s="1198"/>
      <c r="CV36" s="1198">
        <f t="shared" si="1"/>
        <v>0</v>
      </c>
      <c r="CW36" s="1198"/>
      <c r="CX36" s="1198"/>
      <c r="CY36" s="1198"/>
      <c r="CZ36" s="1198">
        <f t="shared" si="3"/>
        <v>0</v>
      </c>
      <c r="DA36" s="1198"/>
      <c r="DB36" s="1198"/>
      <c r="DC36" s="1198"/>
      <c r="DD36" s="1198"/>
      <c r="DE36" s="1198"/>
      <c r="DF36" s="1198"/>
      <c r="DG36" s="1193"/>
      <c r="DH36" s="1193"/>
      <c r="DI36" s="1193"/>
      <c r="DJ36" s="1193"/>
      <c r="DK36" s="1193"/>
      <c r="DL36" s="1193"/>
      <c r="DM36" s="1193"/>
      <c r="DN36" s="1193"/>
      <c r="DO36" s="1193"/>
      <c r="DP36" s="1193"/>
      <c r="DQ36" s="1193"/>
      <c r="DR36" s="1193"/>
      <c r="DS36" s="1193"/>
      <c r="DT36" s="1193"/>
      <c r="DU36" s="1194"/>
      <c r="DV36" s="514" t="s">
        <v>925</v>
      </c>
    </row>
    <row r="37" spans="1:126">
      <c r="A37" s="594" t="s">
        <v>898</v>
      </c>
      <c r="B37" s="585" t="s">
        <v>898</v>
      </c>
      <c r="C37" s="1201" t="s">
        <v>1001</v>
      </c>
      <c r="D37" s="1196"/>
      <c r="E37" s="1196"/>
      <c r="F37" s="1196"/>
      <c r="G37" s="1196"/>
      <c r="H37" s="1196"/>
      <c r="I37" s="1196"/>
      <c r="J37" s="1196"/>
      <c r="K37" s="1224"/>
      <c r="L37" s="1196"/>
      <c r="M37" s="1196"/>
      <c r="N37" s="1196"/>
      <c r="O37" s="1196"/>
      <c r="P37" s="1196"/>
      <c r="Q37" s="1196"/>
      <c r="R37" s="1196"/>
      <c r="S37" s="1196"/>
      <c r="T37" s="1196"/>
      <c r="U37" s="1196"/>
      <c r="V37" s="1196"/>
      <c r="W37" s="1196"/>
      <c r="X37" s="1224"/>
      <c r="Y37" s="1197"/>
      <c r="Z37" s="1199"/>
      <c r="AA37" s="1198"/>
      <c r="AB37" s="1198"/>
      <c r="AC37" s="1198"/>
      <c r="AD37" s="1198"/>
      <c r="AE37" s="1198"/>
      <c r="AF37" s="1206"/>
      <c r="AG37" s="1198"/>
      <c r="AH37" s="1198"/>
      <c r="AI37" s="1198"/>
      <c r="AJ37" s="1221">
        <f t="shared" ref="AJ37:AJ44" si="6">Z37*AF37</f>
        <v>0</v>
      </c>
      <c r="AK37" s="1222"/>
      <c r="AL37" s="1222"/>
      <c r="AM37" s="1222"/>
      <c r="AN37" s="1222"/>
      <c r="AO37" s="1222"/>
      <c r="AP37" s="1223"/>
      <c r="AQ37" s="1204"/>
      <c r="AR37" s="1204"/>
      <c r="AS37" s="1204"/>
      <c r="AT37" s="1204"/>
      <c r="AU37" s="1204"/>
      <c r="AV37" s="1204"/>
      <c r="AW37" s="1204"/>
      <c r="AX37" s="1204"/>
      <c r="AY37" s="1204"/>
      <c r="AZ37" s="1204"/>
      <c r="BA37" s="1204"/>
      <c r="BB37" s="1204"/>
      <c r="BC37" s="1204"/>
      <c r="BD37" s="1204"/>
      <c r="BE37" s="1205"/>
      <c r="BF37" s="584" t="s">
        <v>925</v>
      </c>
      <c r="BG37" s="1195">
        <f>IF(DG37=0,0,ヒアリングシート!B107)</f>
        <v>0</v>
      </c>
      <c r="BH37" s="1196"/>
      <c r="BI37" s="1196"/>
      <c r="BJ37" s="1196"/>
      <c r="BK37" s="1196"/>
      <c r="BL37" s="1196"/>
      <c r="BM37" s="1196"/>
      <c r="BN37" s="1196"/>
      <c r="BO37" s="1196"/>
      <c r="BP37" s="1196"/>
      <c r="BQ37" s="1196"/>
      <c r="BR37" s="1196"/>
      <c r="BS37" s="1196"/>
      <c r="BT37" s="1196"/>
      <c r="BU37" s="1196"/>
      <c r="BV37" s="1196"/>
      <c r="BW37" s="1196"/>
      <c r="BX37" s="1196"/>
      <c r="BY37" s="1196"/>
      <c r="BZ37" s="1196"/>
      <c r="CA37" s="1196"/>
      <c r="CB37" s="1196"/>
      <c r="CC37" s="1197"/>
      <c r="CD37" s="1227"/>
      <c r="CE37" s="1228"/>
      <c r="CF37" s="1228"/>
      <c r="CG37" s="1228"/>
      <c r="CH37" s="1228"/>
      <c r="CI37" s="1228"/>
      <c r="CJ37" s="1228"/>
      <c r="CK37" s="1228"/>
      <c r="CL37" s="1228"/>
      <c r="CM37" s="1228"/>
      <c r="CN37" s="1228"/>
      <c r="CO37" s="1229"/>
      <c r="CP37" s="1198"/>
      <c r="CQ37" s="1198"/>
      <c r="CR37" s="1198"/>
      <c r="CS37" s="1198"/>
      <c r="CT37" s="1198"/>
      <c r="CU37" s="1198"/>
      <c r="CV37" s="1198">
        <f t="shared" si="1"/>
        <v>0</v>
      </c>
      <c r="CW37" s="1198"/>
      <c r="CX37" s="1198"/>
      <c r="CY37" s="1198"/>
      <c r="CZ37" s="1198">
        <f t="shared" si="3"/>
        <v>0</v>
      </c>
      <c r="DA37" s="1198"/>
      <c r="DB37" s="1198"/>
      <c r="DC37" s="1198"/>
      <c r="DD37" s="1198"/>
      <c r="DE37" s="1198"/>
      <c r="DF37" s="1198"/>
      <c r="DG37" s="1193"/>
      <c r="DH37" s="1193"/>
      <c r="DI37" s="1193"/>
      <c r="DJ37" s="1193"/>
      <c r="DK37" s="1193"/>
      <c r="DL37" s="1193"/>
      <c r="DM37" s="1193"/>
      <c r="DN37" s="1193"/>
      <c r="DO37" s="1193"/>
      <c r="DP37" s="1193"/>
      <c r="DQ37" s="1193"/>
      <c r="DR37" s="1193"/>
      <c r="DS37" s="1193"/>
      <c r="DT37" s="1193"/>
      <c r="DU37" s="1194"/>
      <c r="DV37" s="514" t="s">
        <v>925</v>
      </c>
    </row>
    <row r="38" spans="1:126" ht="11.85" customHeight="1">
      <c r="A38" s="594" t="s">
        <v>898</v>
      </c>
      <c r="B38" s="585" t="s">
        <v>898</v>
      </c>
      <c r="C38" s="1201" t="s">
        <v>1002</v>
      </c>
      <c r="D38" s="1196"/>
      <c r="E38" s="1196"/>
      <c r="F38" s="1196"/>
      <c r="G38" s="1196"/>
      <c r="H38" s="1196"/>
      <c r="I38" s="1196"/>
      <c r="J38" s="1196"/>
      <c r="K38" s="1224"/>
      <c r="L38" s="1196"/>
      <c r="M38" s="1196"/>
      <c r="N38" s="1196"/>
      <c r="O38" s="1196"/>
      <c r="P38" s="1196"/>
      <c r="Q38" s="1196"/>
      <c r="R38" s="1196"/>
      <c r="S38" s="1196"/>
      <c r="T38" s="1196"/>
      <c r="U38" s="1196"/>
      <c r="V38" s="1196"/>
      <c r="W38" s="1196"/>
      <c r="X38" s="1224"/>
      <c r="Y38" s="1197"/>
      <c r="Z38" s="1225"/>
      <c r="AA38" s="1198"/>
      <c r="AB38" s="1198"/>
      <c r="AC38" s="1198"/>
      <c r="AD38" s="1198"/>
      <c r="AE38" s="1198"/>
      <c r="AF38" s="1206"/>
      <c r="AG38" s="1198"/>
      <c r="AH38" s="1198"/>
      <c r="AI38" s="1198"/>
      <c r="AJ38" s="1221">
        <f t="shared" si="6"/>
        <v>0</v>
      </c>
      <c r="AK38" s="1222"/>
      <c r="AL38" s="1222"/>
      <c r="AM38" s="1222"/>
      <c r="AN38" s="1222"/>
      <c r="AO38" s="1222"/>
      <c r="AP38" s="1223"/>
      <c r="AQ38" s="1204"/>
      <c r="AR38" s="1204"/>
      <c r="AS38" s="1204"/>
      <c r="AT38" s="1204"/>
      <c r="AU38" s="1204"/>
      <c r="AV38" s="1204"/>
      <c r="AW38" s="1204"/>
      <c r="AX38" s="1204"/>
      <c r="AY38" s="1204"/>
      <c r="AZ38" s="1204"/>
      <c r="BA38" s="1204"/>
      <c r="BB38" s="1204"/>
      <c r="BC38" s="1204"/>
      <c r="BD38" s="1204"/>
      <c r="BE38" s="1205"/>
      <c r="BF38" s="584" t="s">
        <v>925</v>
      </c>
      <c r="BG38" s="1195">
        <f>IF(DG38=0,0,ヒアリングシート!B109)</f>
        <v>0</v>
      </c>
      <c r="BH38" s="1196"/>
      <c r="BI38" s="1196"/>
      <c r="BJ38" s="1196"/>
      <c r="BK38" s="1196"/>
      <c r="BL38" s="1196"/>
      <c r="BM38" s="1196"/>
      <c r="BN38" s="1196"/>
      <c r="BO38" s="1196"/>
      <c r="BP38" s="1196"/>
      <c r="BQ38" s="1196"/>
      <c r="BR38" s="1196"/>
      <c r="BS38" s="1196"/>
      <c r="BT38" s="1196"/>
      <c r="BU38" s="1196"/>
      <c r="BV38" s="1196"/>
      <c r="BW38" s="1196"/>
      <c r="BX38" s="1196"/>
      <c r="BY38" s="1196"/>
      <c r="BZ38" s="1196"/>
      <c r="CA38" s="1196"/>
      <c r="CB38" s="1196"/>
      <c r="CC38" s="1197"/>
      <c r="CD38" s="1227"/>
      <c r="CE38" s="1228"/>
      <c r="CF38" s="1228"/>
      <c r="CG38" s="1228"/>
      <c r="CH38" s="1228"/>
      <c r="CI38" s="1228"/>
      <c r="CJ38" s="1228"/>
      <c r="CK38" s="1228"/>
      <c r="CL38" s="1228"/>
      <c r="CM38" s="1228"/>
      <c r="CN38" s="1228"/>
      <c r="CO38" s="1229"/>
      <c r="CP38" s="1198"/>
      <c r="CQ38" s="1198"/>
      <c r="CR38" s="1198"/>
      <c r="CS38" s="1198"/>
      <c r="CT38" s="1198"/>
      <c r="CU38" s="1198"/>
      <c r="CV38" s="1198">
        <f t="shared" si="1"/>
        <v>0</v>
      </c>
      <c r="CW38" s="1198"/>
      <c r="CX38" s="1198"/>
      <c r="CY38" s="1198"/>
      <c r="CZ38" s="1198">
        <f t="shared" si="3"/>
        <v>0</v>
      </c>
      <c r="DA38" s="1198"/>
      <c r="DB38" s="1198"/>
      <c r="DC38" s="1198"/>
      <c r="DD38" s="1198"/>
      <c r="DE38" s="1198"/>
      <c r="DF38" s="1198"/>
      <c r="DG38" s="1193"/>
      <c r="DH38" s="1193"/>
      <c r="DI38" s="1193"/>
      <c r="DJ38" s="1193"/>
      <c r="DK38" s="1193"/>
      <c r="DL38" s="1193"/>
      <c r="DM38" s="1193"/>
      <c r="DN38" s="1193"/>
      <c r="DO38" s="1193"/>
      <c r="DP38" s="1193"/>
      <c r="DQ38" s="1193"/>
      <c r="DR38" s="1193"/>
      <c r="DS38" s="1193"/>
      <c r="DT38" s="1193"/>
      <c r="DU38" s="1194"/>
      <c r="DV38" s="514" t="s">
        <v>925</v>
      </c>
    </row>
    <row r="39" spans="1:126" ht="11.85" customHeight="1">
      <c r="A39" s="594"/>
      <c r="B39" s="585"/>
      <c r="C39" s="1201"/>
      <c r="D39" s="1202"/>
      <c r="E39" s="1202"/>
      <c r="F39" s="1202"/>
      <c r="G39" s="1202"/>
      <c r="H39" s="1202"/>
      <c r="I39" s="1202"/>
      <c r="J39" s="1202"/>
      <c r="K39" s="1202"/>
      <c r="L39" s="1202"/>
      <c r="M39" s="1202"/>
      <c r="N39" s="1202"/>
      <c r="O39" s="1202"/>
      <c r="P39" s="1202"/>
      <c r="Q39" s="1202"/>
      <c r="R39" s="1202"/>
      <c r="S39" s="1202"/>
      <c r="T39" s="1202"/>
      <c r="U39" s="1202"/>
      <c r="V39" s="1202"/>
      <c r="W39" s="1202"/>
      <c r="X39" s="1202"/>
      <c r="Y39" s="1203"/>
      <c r="Z39" s="1199"/>
      <c r="AA39" s="1199"/>
      <c r="AB39" s="1199"/>
      <c r="AC39" s="1199"/>
      <c r="AD39" s="1199"/>
      <c r="AE39" s="1199"/>
      <c r="AF39" s="1206"/>
      <c r="AG39" s="1198"/>
      <c r="AH39" s="1198"/>
      <c r="AI39" s="1198"/>
      <c r="AJ39" s="1221">
        <f t="shared" si="6"/>
        <v>0</v>
      </c>
      <c r="AK39" s="1222"/>
      <c r="AL39" s="1222"/>
      <c r="AM39" s="1222"/>
      <c r="AN39" s="1222"/>
      <c r="AO39" s="1222"/>
      <c r="AP39" s="1223"/>
      <c r="AQ39" s="1204"/>
      <c r="AR39" s="1204"/>
      <c r="AS39" s="1204"/>
      <c r="AT39" s="1204"/>
      <c r="AU39" s="1204"/>
      <c r="AV39" s="1204"/>
      <c r="AW39" s="1204"/>
      <c r="AX39" s="1204"/>
      <c r="AY39" s="1204"/>
      <c r="AZ39" s="1204"/>
      <c r="BA39" s="1204"/>
      <c r="BB39" s="1204"/>
      <c r="BC39" s="1204"/>
      <c r="BD39" s="1204"/>
      <c r="BE39" s="1205"/>
      <c r="BF39" s="584" t="s">
        <v>925</v>
      </c>
      <c r="BG39" s="1195">
        <f>IF(DG39=0,0,ヒアリングシート!B111)</f>
        <v>0</v>
      </c>
      <c r="BH39" s="1196"/>
      <c r="BI39" s="1196"/>
      <c r="BJ39" s="1196"/>
      <c r="BK39" s="1196"/>
      <c r="BL39" s="1196"/>
      <c r="BM39" s="1196"/>
      <c r="BN39" s="1196"/>
      <c r="BO39" s="1196"/>
      <c r="BP39" s="1196"/>
      <c r="BQ39" s="1196"/>
      <c r="BR39" s="1196"/>
      <c r="BS39" s="1196"/>
      <c r="BT39" s="1196"/>
      <c r="BU39" s="1196"/>
      <c r="BV39" s="1196"/>
      <c r="BW39" s="1196"/>
      <c r="BX39" s="1196"/>
      <c r="BY39" s="1196"/>
      <c r="BZ39" s="1196"/>
      <c r="CA39" s="1196"/>
      <c r="CB39" s="1196"/>
      <c r="CC39" s="1197"/>
      <c r="CD39" s="1227"/>
      <c r="CE39" s="1228"/>
      <c r="CF39" s="1228"/>
      <c r="CG39" s="1228"/>
      <c r="CH39" s="1228"/>
      <c r="CI39" s="1228"/>
      <c r="CJ39" s="1228"/>
      <c r="CK39" s="1228"/>
      <c r="CL39" s="1228"/>
      <c r="CM39" s="1228"/>
      <c r="CN39" s="1228"/>
      <c r="CO39" s="1229"/>
      <c r="CP39" s="1198"/>
      <c r="CQ39" s="1198"/>
      <c r="CR39" s="1198"/>
      <c r="CS39" s="1198"/>
      <c r="CT39" s="1198"/>
      <c r="CU39" s="1198"/>
      <c r="CV39" s="1198">
        <f t="shared" si="1"/>
        <v>0</v>
      </c>
      <c r="CW39" s="1198"/>
      <c r="CX39" s="1198"/>
      <c r="CY39" s="1198"/>
      <c r="CZ39" s="1198">
        <f t="shared" si="3"/>
        <v>0</v>
      </c>
      <c r="DA39" s="1198"/>
      <c r="DB39" s="1198"/>
      <c r="DC39" s="1198"/>
      <c r="DD39" s="1198"/>
      <c r="DE39" s="1198"/>
      <c r="DF39" s="1198"/>
      <c r="DG39" s="1193"/>
      <c r="DH39" s="1193"/>
      <c r="DI39" s="1193"/>
      <c r="DJ39" s="1193"/>
      <c r="DK39" s="1193"/>
      <c r="DL39" s="1193"/>
      <c r="DM39" s="1193"/>
      <c r="DN39" s="1193"/>
      <c r="DO39" s="1193"/>
      <c r="DP39" s="1193"/>
      <c r="DQ39" s="1193"/>
      <c r="DR39" s="1193"/>
      <c r="DS39" s="1193"/>
      <c r="DT39" s="1193"/>
      <c r="DU39" s="1194"/>
      <c r="DV39" s="514" t="s">
        <v>925</v>
      </c>
    </row>
    <row r="40" spans="1:126" ht="11.85" customHeight="1">
      <c r="A40" s="594"/>
      <c r="B40" s="585"/>
      <c r="C40" s="1201"/>
      <c r="D40" s="1202"/>
      <c r="E40" s="1202"/>
      <c r="F40" s="1202"/>
      <c r="G40" s="1202"/>
      <c r="H40" s="1202"/>
      <c r="I40" s="1202"/>
      <c r="J40" s="1202"/>
      <c r="K40" s="1202"/>
      <c r="L40" s="1202"/>
      <c r="M40" s="1202"/>
      <c r="N40" s="1202"/>
      <c r="O40" s="1202"/>
      <c r="P40" s="1202"/>
      <c r="Q40" s="1202"/>
      <c r="R40" s="1202"/>
      <c r="S40" s="1202"/>
      <c r="T40" s="1202"/>
      <c r="U40" s="1202"/>
      <c r="V40" s="1202"/>
      <c r="W40" s="1202"/>
      <c r="X40" s="1202"/>
      <c r="Y40" s="1203"/>
      <c r="Z40" s="1199"/>
      <c r="AA40" s="1199"/>
      <c r="AB40" s="1199"/>
      <c r="AC40" s="1199"/>
      <c r="AD40" s="1199"/>
      <c r="AE40" s="1199"/>
      <c r="AF40" s="1199"/>
      <c r="AG40" s="1199"/>
      <c r="AH40" s="1199"/>
      <c r="AI40" s="1199"/>
      <c r="AJ40" s="1221">
        <f t="shared" si="6"/>
        <v>0</v>
      </c>
      <c r="AK40" s="1222"/>
      <c r="AL40" s="1222"/>
      <c r="AM40" s="1222"/>
      <c r="AN40" s="1222"/>
      <c r="AO40" s="1222"/>
      <c r="AP40" s="1223"/>
      <c r="AQ40" s="1204"/>
      <c r="AR40" s="1204"/>
      <c r="AS40" s="1204"/>
      <c r="AT40" s="1204"/>
      <c r="AU40" s="1204"/>
      <c r="AV40" s="1204"/>
      <c r="AW40" s="1204"/>
      <c r="AX40" s="1204"/>
      <c r="AY40" s="1204"/>
      <c r="AZ40" s="1204"/>
      <c r="BA40" s="1204"/>
      <c r="BB40" s="1204"/>
      <c r="BC40" s="1204"/>
      <c r="BD40" s="1204"/>
      <c r="BE40" s="1205"/>
      <c r="BF40" s="584" t="s">
        <v>925</v>
      </c>
      <c r="BG40" s="1195">
        <f>IF(DG40=0,0,ヒアリングシート!B113)</f>
        <v>0</v>
      </c>
      <c r="BH40" s="1196"/>
      <c r="BI40" s="1196"/>
      <c r="BJ40" s="1196"/>
      <c r="BK40" s="1196"/>
      <c r="BL40" s="1196"/>
      <c r="BM40" s="1196"/>
      <c r="BN40" s="1196"/>
      <c r="BO40" s="1196"/>
      <c r="BP40" s="1196"/>
      <c r="BQ40" s="1196"/>
      <c r="BR40" s="1196"/>
      <c r="BS40" s="1196"/>
      <c r="BT40" s="1196"/>
      <c r="BU40" s="1196"/>
      <c r="BV40" s="1196"/>
      <c r="BW40" s="1196"/>
      <c r="BX40" s="1196"/>
      <c r="BY40" s="1196"/>
      <c r="BZ40" s="1196"/>
      <c r="CA40" s="1196"/>
      <c r="CB40" s="1196"/>
      <c r="CC40" s="1197"/>
      <c r="CD40" s="1227"/>
      <c r="CE40" s="1228"/>
      <c r="CF40" s="1228"/>
      <c r="CG40" s="1228"/>
      <c r="CH40" s="1228"/>
      <c r="CI40" s="1228"/>
      <c r="CJ40" s="1228"/>
      <c r="CK40" s="1228"/>
      <c r="CL40" s="1228"/>
      <c r="CM40" s="1228"/>
      <c r="CN40" s="1228"/>
      <c r="CO40" s="1229"/>
      <c r="CP40" s="1198"/>
      <c r="CQ40" s="1198"/>
      <c r="CR40" s="1198"/>
      <c r="CS40" s="1198"/>
      <c r="CT40" s="1198"/>
      <c r="CU40" s="1198"/>
      <c r="CV40" s="1198">
        <f t="shared" si="1"/>
        <v>0</v>
      </c>
      <c r="CW40" s="1198"/>
      <c r="CX40" s="1198"/>
      <c r="CY40" s="1198"/>
      <c r="CZ40" s="1198">
        <f t="shared" si="3"/>
        <v>0</v>
      </c>
      <c r="DA40" s="1198"/>
      <c r="DB40" s="1198"/>
      <c r="DC40" s="1198"/>
      <c r="DD40" s="1198"/>
      <c r="DE40" s="1198"/>
      <c r="DF40" s="1198"/>
      <c r="DG40" s="1193"/>
      <c r="DH40" s="1193"/>
      <c r="DI40" s="1193"/>
      <c r="DJ40" s="1193"/>
      <c r="DK40" s="1193"/>
      <c r="DL40" s="1193"/>
      <c r="DM40" s="1193"/>
      <c r="DN40" s="1193"/>
      <c r="DO40" s="1193"/>
      <c r="DP40" s="1193"/>
      <c r="DQ40" s="1193"/>
      <c r="DR40" s="1193"/>
      <c r="DS40" s="1193"/>
      <c r="DT40" s="1193"/>
      <c r="DU40" s="1194"/>
      <c r="DV40" s="514" t="s">
        <v>925</v>
      </c>
    </row>
    <row r="41" spans="1:126" ht="11.85" customHeight="1">
      <c r="A41" s="594"/>
      <c r="B41" s="585"/>
      <c r="C41" s="1195"/>
      <c r="D41" s="1196"/>
      <c r="E41" s="1196"/>
      <c r="F41" s="1196"/>
      <c r="G41" s="1196"/>
      <c r="H41" s="1196"/>
      <c r="I41" s="1196"/>
      <c r="J41" s="1196"/>
      <c r="K41" s="1196"/>
      <c r="L41" s="1196"/>
      <c r="M41" s="1196"/>
      <c r="N41" s="1196"/>
      <c r="O41" s="1196"/>
      <c r="P41" s="1196"/>
      <c r="Q41" s="1196"/>
      <c r="R41" s="1196"/>
      <c r="S41" s="1196"/>
      <c r="T41" s="1196"/>
      <c r="U41" s="1196"/>
      <c r="V41" s="1196"/>
      <c r="W41" s="1196"/>
      <c r="X41" s="1196"/>
      <c r="Y41" s="1197"/>
      <c r="Z41" s="1199"/>
      <c r="AA41" s="1199"/>
      <c r="AB41" s="1199"/>
      <c r="AC41" s="1199"/>
      <c r="AD41" s="1199"/>
      <c r="AE41" s="1199"/>
      <c r="AF41" s="1199"/>
      <c r="AG41" s="1199"/>
      <c r="AH41" s="1199"/>
      <c r="AI41" s="1199"/>
      <c r="AJ41" s="1221">
        <f t="shared" si="6"/>
        <v>0</v>
      </c>
      <c r="AK41" s="1222"/>
      <c r="AL41" s="1222"/>
      <c r="AM41" s="1222"/>
      <c r="AN41" s="1222"/>
      <c r="AO41" s="1222"/>
      <c r="AP41" s="1223"/>
      <c r="AQ41" s="1204"/>
      <c r="AR41" s="1204"/>
      <c r="AS41" s="1204"/>
      <c r="AT41" s="1204"/>
      <c r="AU41" s="1204"/>
      <c r="AV41" s="1204"/>
      <c r="AW41" s="1204"/>
      <c r="AX41" s="1204"/>
      <c r="AY41" s="1204"/>
      <c r="AZ41" s="1204"/>
      <c r="BA41" s="1204"/>
      <c r="BB41" s="1204"/>
      <c r="BC41" s="1204"/>
      <c r="BD41" s="1204"/>
      <c r="BE41" s="1205"/>
      <c r="BF41" s="584" t="s">
        <v>925</v>
      </c>
      <c r="BG41" s="1195">
        <f>IF(DG41=0,0,ヒアリングシート!B115)</f>
        <v>0</v>
      </c>
      <c r="BH41" s="1196"/>
      <c r="BI41" s="1196"/>
      <c r="BJ41" s="1196"/>
      <c r="BK41" s="1196"/>
      <c r="BL41" s="1196"/>
      <c r="BM41" s="1196"/>
      <c r="BN41" s="1196"/>
      <c r="BO41" s="1196"/>
      <c r="BP41" s="1196"/>
      <c r="BQ41" s="1196"/>
      <c r="BR41" s="1196"/>
      <c r="BS41" s="1196"/>
      <c r="BT41" s="1196"/>
      <c r="BU41" s="1196"/>
      <c r="BV41" s="1196"/>
      <c r="BW41" s="1196"/>
      <c r="BX41" s="1196"/>
      <c r="BY41" s="1196"/>
      <c r="BZ41" s="1196"/>
      <c r="CA41" s="1196"/>
      <c r="CB41" s="1196"/>
      <c r="CC41" s="1197"/>
      <c r="CD41" s="1227"/>
      <c r="CE41" s="1228"/>
      <c r="CF41" s="1228"/>
      <c r="CG41" s="1228"/>
      <c r="CH41" s="1228"/>
      <c r="CI41" s="1228"/>
      <c r="CJ41" s="1228"/>
      <c r="CK41" s="1228"/>
      <c r="CL41" s="1228"/>
      <c r="CM41" s="1228"/>
      <c r="CN41" s="1228"/>
      <c r="CO41" s="1229"/>
      <c r="CP41" s="1198"/>
      <c r="CQ41" s="1198"/>
      <c r="CR41" s="1198"/>
      <c r="CS41" s="1198"/>
      <c r="CT41" s="1198"/>
      <c r="CU41" s="1198"/>
      <c r="CV41" s="1198">
        <f t="shared" si="1"/>
        <v>0</v>
      </c>
      <c r="CW41" s="1198"/>
      <c r="CX41" s="1198"/>
      <c r="CY41" s="1198"/>
      <c r="CZ41" s="1198">
        <f>CP41*CV41</f>
        <v>0</v>
      </c>
      <c r="DA41" s="1198"/>
      <c r="DB41" s="1198"/>
      <c r="DC41" s="1198"/>
      <c r="DD41" s="1198"/>
      <c r="DE41" s="1198"/>
      <c r="DF41" s="1198"/>
      <c r="DG41" s="1193"/>
      <c r="DH41" s="1193"/>
      <c r="DI41" s="1193"/>
      <c r="DJ41" s="1193"/>
      <c r="DK41" s="1193"/>
      <c r="DL41" s="1193"/>
      <c r="DM41" s="1193"/>
      <c r="DN41" s="1193"/>
      <c r="DO41" s="1193"/>
      <c r="DP41" s="1193"/>
      <c r="DQ41" s="1193"/>
      <c r="DR41" s="1193"/>
      <c r="DS41" s="1193"/>
      <c r="DT41" s="1193"/>
      <c r="DU41" s="1194"/>
      <c r="DV41" s="514" t="s">
        <v>925</v>
      </c>
    </row>
    <row r="42" spans="1:126" ht="11.85" customHeight="1">
      <c r="A42" s="594"/>
      <c r="B42" s="585"/>
      <c r="C42" s="1195"/>
      <c r="D42" s="1196"/>
      <c r="E42" s="1196"/>
      <c r="F42" s="1196"/>
      <c r="G42" s="1196"/>
      <c r="H42" s="1196"/>
      <c r="I42" s="1196"/>
      <c r="J42" s="1196"/>
      <c r="K42" s="1196"/>
      <c r="L42" s="1196"/>
      <c r="M42" s="1196"/>
      <c r="N42" s="1196"/>
      <c r="O42" s="1196"/>
      <c r="P42" s="1196"/>
      <c r="Q42" s="1196"/>
      <c r="R42" s="1196"/>
      <c r="S42" s="1196"/>
      <c r="T42" s="1196"/>
      <c r="U42" s="1196"/>
      <c r="V42" s="1196"/>
      <c r="W42" s="1196"/>
      <c r="X42" s="1196"/>
      <c r="Y42" s="1197"/>
      <c r="Z42" s="1199"/>
      <c r="AA42" s="1199"/>
      <c r="AB42" s="1199"/>
      <c r="AC42" s="1199"/>
      <c r="AD42" s="1199"/>
      <c r="AE42" s="1199"/>
      <c r="AF42" s="1199"/>
      <c r="AG42" s="1199"/>
      <c r="AH42" s="1199"/>
      <c r="AI42" s="1199"/>
      <c r="AJ42" s="1221">
        <f t="shared" ref="AJ42" si="7">Z42*AF42</f>
        <v>0</v>
      </c>
      <c r="AK42" s="1222"/>
      <c r="AL42" s="1222"/>
      <c r="AM42" s="1222"/>
      <c r="AN42" s="1222"/>
      <c r="AO42" s="1222"/>
      <c r="AP42" s="1223"/>
      <c r="AQ42" s="1204"/>
      <c r="AR42" s="1204"/>
      <c r="AS42" s="1204"/>
      <c r="AT42" s="1204"/>
      <c r="AU42" s="1204"/>
      <c r="AV42" s="1204"/>
      <c r="AW42" s="1204"/>
      <c r="AX42" s="1204"/>
      <c r="AY42" s="1204"/>
      <c r="AZ42" s="1204"/>
      <c r="BA42" s="1204"/>
      <c r="BB42" s="1204"/>
      <c r="BC42" s="1204"/>
      <c r="BD42" s="1204"/>
      <c r="BE42" s="1205"/>
      <c r="BF42" s="584"/>
      <c r="BG42" s="1195">
        <f>IF(DG42=0,0,ヒアリングシート!B117)</f>
        <v>0</v>
      </c>
      <c r="BH42" s="1196"/>
      <c r="BI42" s="1196"/>
      <c r="BJ42" s="1196"/>
      <c r="BK42" s="1196"/>
      <c r="BL42" s="1196"/>
      <c r="BM42" s="1196"/>
      <c r="BN42" s="1196"/>
      <c r="BO42" s="1196"/>
      <c r="BP42" s="1196"/>
      <c r="BQ42" s="1196"/>
      <c r="BR42" s="1196"/>
      <c r="BS42" s="1196"/>
      <c r="BT42" s="1196"/>
      <c r="BU42" s="1196"/>
      <c r="BV42" s="1196"/>
      <c r="BW42" s="1196"/>
      <c r="BX42" s="1196"/>
      <c r="BY42" s="1196"/>
      <c r="BZ42" s="1196"/>
      <c r="CA42" s="1196"/>
      <c r="CB42" s="1196"/>
      <c r="CC42" s="1197"/>
      <c r="CD42" s="1227"/>
      <c r="CE42" s="1228"/>
      <c r="CF42" s="1228"/>
      <c r="CG42" s="1228"/>
      <c r="CH42" s="1228"/>
      <c r="CI42" s="1228"/>
      <c r="CJ42" s="1228"/>
      <c r="CK42" s="1228"/>
      <c r="CL42" s="1228"/>
      <c r="CM42" s="1228"/>
      <c r="CN42" s="1228"/>
      <c r="CO42" s="1229"/>
      <c r="CP42" s="1268"/>
      <c r="CQ42" s="1269"/>
      <c r="CR42" s="1269"/>
      <c r="CS42" s="1269"/>
      <c r="CT42" s="1269"/>
      <c r="CU42" s="1270"/>
      <c r="CV42" s="1198">
        <f t="shared" si="1"/>
        <v>0</v>
      </c>
      <c r="CW42" s="1198"/>
      <c r="CX42" s="1198"/>
      <c r="CY42" s="1198"/>
      <c r="CZ42" s="1198">
        <f>CP42*CV42</f>
        <v>0</v>
      </c>
      <c r="DA42" s="1198"/>
      <c r="DB42" s="1198"/>
      <c r="DC42" s="1198"/>
      <c r="DD42" s="1198"/>
      <c r="DE42" s="1198"/>
      <c r="DF42" s="1198"/>
      <c r="DG42" s="1193"/>
      <c r="DH42" s="1193"/>
      <c r="DI42" s="1193"/>
      <c r="DJ42" s="1193"/>
      <c r="DK42" s="1193"/>
      <c r="DL42" s="1193"/>
      <c r="DM42" s="1193"/>
      <c r="DN42" s="1193"/>
      <c r="DO42" s="1193"/>
      <c r="DP42" s="1193"/>
      <c r="DQ42" s="1193"/>
      <c r="DR42" s="1193"/>
      <c r="DS42" s="1193"/>
      <c r="DT42" s="1193"/>
      <c r="DU42" s="1194"/>
      <c r="DV42" s="514"/>
    </row>
    <row r="43" spans="1:126" ht="11.85" customHeight="1">
      <c r="A43" s="594"/>
      <c r="B43" s="585"/>
      <c r="C43" s="1195"/>
      <c r="D43" s="1196"/>
      <c r="E43" s="1196"/>
      <c r="F43" s="1196"/>
      <c r="G43" s="1196"/>
      <c r="H43" s="1196"/>
      <c r="I43" s="1196"/>
      <c r="J43" s="1196"/>
      <c r="K43" s="1196"/>
      <c r="L43" s="1196"/>
      <c r="M43" s="1196"/>
      <c r="N43" s="1196"/>
      <c r="O43" s="1196"/>
      <c r="P43" s="1196"/>
      <c r="Q43" s="1196"/>
      <c r="R43" s="1196"/>
      <c r="S43" s="1196"/>
      <c r="T43" s="1196"/>
      <c r="U43" s="1196"/>
      <c r="V43" s="1196"/>
      <c r="W43" s="1196"/>
      <c r="X43" s="1196"/>
      <c r="Y43" s="1197"/>
      <c r="Z43" s="1199"/>
      <c r="AA43" s="1199"/>
      <c r="AB43" s="1199"/>
      <c r="AC43" s="1199"/>
      <c r="AD43" s="1199"/>
      <c r="AE43" s="1199"/>
      <c r="AF43" s="1199"/>
      <c r="AG43" s="1199"/>
      <c r="AH43" s="1199"/>
      <c r="AI43" s="1199"/>
      <c r="AJ43" s="1221">
        <f t="shared" ref="AJ43" si="8">Z43*AF43</f>
        <v>0</v>
      </c>
      <c r="AK43" s="1222"/>
      <c r="AL43" s="1222"/>
      <c r="AM43" s="1222"/>
      <c r="AN43" s="1222"/>
      <c r="AO43" s="1222"/>
      <c r="AP43" s="1223"/>
      <c r="AQ43" s="1204"/>
      <c r="AR43" s="1204"/>
      <c r="AS43" s="1204"/>
      <c r="AT43" s="1204"/>
      <c r="AU43" s="1204"/>
      <c r="AV43" s="1204"/>
      <c r="AW43" s="1204"/>
      <c r="AX43" s="1204"/>
      <c r="AY43" s="1204"/>
      <c r="AZ43" s="1204"/>
      <c r="BA43" s="1204"/>
      <c r="BB43" s="1204"/>
      <c r="BC43" s="1204"/>
      <c r="BD43" s="1204"/>
      <c r="BE43" s="1205"/>
      <c r="BF43" s="584"/>
      <c r="BG43" s="1195">
        <f>IF(DG43=0,0,ヒアリングシート!B119)</f>
        <v>0</v>
      </c>
      <c r="BH43" s="1196"/>
      <c r="BI43" s="1196"/>
      <c r="BJ43" s="1196"/>
      <c r="BK43" s="1196"/>
      <c r="BL43" s="1196"/>
      <c r="BM43" s="1196"/>
      <c r="BN43" s="1196"/>
      <c r="BO43" s="1196"/>
      <c r="BP43" s="1196"/>
      <c r="BQ43" s="1196"/>
      <c r="BR43" s="1196"/>
      <c r="BS43" s="1196"/>
      <c r="BT43" s="1196"/>
      <c r="BU43" s="1196"/>
      <c r="BV43" s="1196"/>
      <c r="BW43" s="1196"/>
      <c r="BX43" s="1196"/>
      <c r="BY43" s="1196"/>
      <c r="BZ43" s="1196"/>
      <c r="CA43" s="1196"/>
      <c r="CB43" s="1196"/>
      <c r="CC43" s="1197"/>
      <c r="CD43" s="1227"/>
      <c r="CE43" s="1228"/>
      <c r="CF43" s="1228"/>
      <c r="CG43" s="1228"/>
      <c r="CH43" s="1228"/>
      <c r="CI43" s="1228"/>
      <c r="CJ43" s="1228"/>
      <c r="CK43" s="1228"/>
      <c r="CL43" s="1228"/>
      <c r="CM43" s="1228"/>
      <c r="CN43" s="1228"/>
      <c r="CO43" s="1229"/>
      <c r="CP43" s="1268"/>
      <c r="CQ43" s="1269"/>
      <c r="CR43" s="1269"/>
      <c r="CS43" s="1269"/>
      <c r="CT43" s="1269"/>
      <c r="CU43" s="1270"/>
      <c r="CV43" s="1198">
        <f t="shared" si="1"/>
        <v>0</v>
      </c>
      <c r="CW43" s="1198"/>
      <c r="CX43" s="1198"/>
      <c r="CY43" s="1198"/>
      <c r="CZ43" s="1198">
        <f>CP43*CV43</f>
        <v>0</v>
      </c>
      <c r="DA43" s="1198"/>
      <c r="DB43" s="1198"/>
      <c r="DC43" s="1198"/>
      <c r="DD43" s="1198"/>
      <c r="DE43" s="1198"/>
      <c r="DF43" s="1198"/>
      <c r="DG43" s="1193"/>
      <c r="DH43" s="1193"/>
      <c r="DI43" s="1193"/>
      <c r="DJ43" s="1193"/>
      <c r="DK43" s="1193"/>
      <c r="DL43" s="1193"/>
      <c r="DM43" s="1193"/>
      <c r="DN43" s="1193"/>
      <c r="DO43" s="1193"/>
      <c r="DP43" s="1193"/>
      <c r="DQ43" s="1193"/>
      <c r="DR43" s="1193"/>
      <c r="DS43" s="1193"/>
      <c r="DT43" s="1193"/>
      <c r="DU43" s="1194"/>
      <c r="DV43" s="514"/>
    </row>
    <row r="44" spans="1:126" ht="11.85" customHeight="1">
      <c r="A44" s="594"/>
      <c r="B44" s="585"/>
      <c r="C44" s="1195"/>
      <c r="D44" s="1196"/>
      <c r="E44" s="1196"/>
      <c r="F44" s="1196"/>
      <c r="G44" s="1196"/>
      <c r="H44" s="1196"/>
      <c r="I44" s="1196"/>
      <c r="J44" s="1196">
        <v>1</v>
      </c>
      <c r="K44" s="1196"/>
      <c r="L44" s="1196"/>
      <c r="M44" s="1196"/>
      <c r="N44" s="1196"/>
      <c r="O44" s="1196"/>
      <c r="P44" s="1196"/>
      <c r="Q44" s="1196"/>
      <c r="R44" s="1196"/>
      <c r="S44" s="1196"/>
      <c r="T44" s="1196"/>
      <c r="U44" s="1196"/>
      <c r="V44" s="1196"/>
      <c r="W44" s="1196">
        <v>1</v>
      </c>
      <c r="X44" s="1196"/>
      <c r="Y44" s="1197"/>
      <c r="Z44" s="1198"/>
      <c r="AA44" s="1198"/>
      <c r="AB44" s="1198"/>
      <c r="AC44" s="1198"/>
      <c r="AD44" s="1198"/>
      <c r="AE44" s="1198"/>
      <c r="AF44" s="1198"/>
      <c r="AG44" s="1198"/>
      <c r="AH44" s="1198"/>
      <c r="AI44" s="1198"/>
      <c r="AJ44" s="1221">
        <f t="shared" si="6"/>
        <v>0</v>
      </c>
      <c r="AK44" s="1222"/>
      <c r="AL44" s="1222"/>
      <c r="AM44" s="1222"/>
      <c r="AN44" s="1222"/>
      <c r="AO44" s="1222"/>
      <c r="AP44" s="1223"/>
      <c r="AQ44" s="1193"/>
      <c r="AR44" s="1193"/>
      <c r="AS44" s="1193"/>
      <c r="AT44" s="1193"/>
      <c r="AU44" s="1193"/>
      <c r="AV44" s="1193"/>
      <c r="AW44" s="1193"/>
      <c r="AX44" s="1193"/>
      <c r="AY44" s="1193"/>
      <c r="AZ44" s="1193"/>
      <c r="BA44" s="1193"/>
      <c r="BB44" s="1193"/>
      <c r="BC44" s="1193"/>
      <c r="BD44" s="1193"/>
      <c r="BE44" s="1194"/>
      <c r="BF44" s="584" t="s">
        <v>925</v>
      </c>
      <c r="BG44" s="1195"/>
      <c r="BH44" s="1196"/>
      <c r="BI44" s="1196"/>
      <c r="BJ44" s="1196"/>
      <c r="BK44" s="1196"/>
      <c r="BL44" s="1196"/>
      <c r="BM44" s="1196"/>
      <c r="BN44" s="1196"/>
      <c r="BO44" s="1196"/>
      <c r="BP44" s="1196"/>
      <c r="BQ44" s="1196"/>
      <c r="BR44" s="1196"/>
      <c r="BS44" s="1196"/>
      <c r="BT44" s="1196"/>
      <c r="BU44" s="1196"/>
      <c r="BV44" s="1196"/>
      <c r="BW44" s="1196"/>
      <c r="BX44" s="1196"/>
      <c r="BY44" s="1196"/>
      <c r="BZ44" s="1196"/>
      <c r="CA44" s="1196"/>
      <c r="CB44" s="1196"/>
      <c r="CC44" s="1197"/>
      <c r="CD44" s="1227"/>
      <c r="CE44" s="1228"/>
      <c r="CF44" s="1228"/>
      <c r="CG44" s="1228"/>
      <c r="CH44" s="1228"/>
      <c r="CI44" s="1228"/>
      <c r="CJ44" s="1228"/>
      <c r="CK44" s="1228"/>
      <c r="CL44" s="1228"/>
      <c r="CM44" s="1228"/>
      <c r="CN44" s="1228"/>
      <c r="CO44" s="1229"/>
      <c r="CP44" s="1198"/>
      <c r="CQ44" s="1198"/>
      <c r="CR44" s="1198"/>
      <c r="CS44" s="1198"/>
      <c r="CT44" s="1198"/>
      <c r="CU44" s="1198"/>
      <c r="CV44" s="1198">
        <f t="shared" si="1"/>
        <v>0</v>
      </c>
      <c r="CW44" s="1198"/>
      <c r="CX44" s="1198"/>
      <c r="CY44" s="1198"/>
      <c r="CZ44" s="1198">
        <f t="shared" ref="CZ44:CZ53" si="9">CP44*CV44</f>
        <v>0</v>
      </c>
      <c r="DA44" s="1198"/>
      <c r="DB44" s="1198"/>
      <c r="DC44" s="1198"/>
      <c r="DD44" s="1198"/>
      <c r="DE44" s="1198"/>
      <c r="DF44" s="1198"/>
      <c r="DG44" s="1193"/>
      <c r="DH44" s="1193"/>
      <c r="DI44" s="1193"/>
      <c r="DJ44" s="1193"/>
      <c r="DK44" s="1193"/>
      <c r="DL44" s="1193"/>
      <c r="DM44" s="1193"/>
      <c r="DN44" s="1193"/>
      <c r="DO44" s="1193"/>
      <c r="DP44" s="1193"/>
      <c r="DQ44" s="1193"/>
      <c r="DR44" s="1193"/>
      <c r="DS44" s="1193"/>
      <c r="DT44" s="1193"/>
      <c r="DU44" s="1194"/>
      <c r="DV44" s="514" t="s">
        <v>925</v>
      </c>
    </row>
    <row r="45" spans="1:126" ht="11.85" customHeight="1">
      <c r="B45" s="587"/>
      <c r="C45" s="1184" t="s">
        <v>940</v>
      </c>
      <c r="D45" s="1185"/>
      <c r="E45" s="1185"/>
      <c r="F45" s="1185"/>
      <c r="G45" s="1185"/>
      <c r="H45" s="1185"/>
      <c r="I45" s="1185"/>
      <c r="J45" s="1185"/>
      <c r="K45" s="1185"/>
      <c r="L45" s="1185"/>
      <c r="M45" s="1185"/>
      <c r="N45" s="1161" t="s">
        <v>935</v>
      </c>
      <c r="O45" s="1161"/>
      <c r="P45" s="1161"/>
      <c r="Q45" s="1161"/>
      <c r="R45" s="1161"/>
      <c r="S45" s="1161"/>
      <c r="T45" s="1161"/>
      <c r="U45" s="1161"/>
      <c r="V45" s="1161"/>
      <c r="W45" s="1161"/>
      <c r="X45" s="1161"/>
      <c r="Y45" s="1176">
        <f>AQ45/CQ14</f>
        <v>0</v>
      </c>
      <c r="Z45" s="1177"/>
      <c r="AA45" s="1177"/>
      <c r="AB45" s="1176"/>
      <c r="AC45" s="1176"/>
      <c r="AD45" s="1176"/>
      <c r="AE45" s="1176"/>
      <c r="AF45" s="1176"/>
      <c r="AG45" s="1176"/>
      <c r="AH45" s="1176"/>
      <c r="AI45" s="1176"/>
      <c r="AJ45" s="1161" t="s">
        <v>936</v>
      </c>
      <c r="AK45" s="1161"/>
      <c r="AL45" s="1161"/>
      <c r="AM45" s="1161"/>
      <c r="AN45" s="1161"/>
      <c r="AO45" s="1161"/>
      <c r="AP45" s="1161"/>
      <c r="AQ45" s="1176">
        <f>SUM(AJ35:AP44)</f>
        <v>0</v>
      </c>
      <c r="AR45" s="1176"/>
      <c r="AS45" s="1176"/>
      <c r="AT45" s="1176"/>
      <c r="AU45" s="1176"/>
      <c r="AV45" s="1176"/>
      <c r="AW45" s="1176"/>
      <c r="AX45" s="1176"/>
      <c r="AY45" s="1176"/>
      <c r="AZ45" s="1176"/>
      <c r="BA45" s="1176"/>
      <c r="BB45" s="1176"/>
      <c r="BC45" s="1176"/>
      <c r="BD45" s="1176"/>
      <c r="BE45" s="1189"/>
      <c r="BF45" s="584" t="s">
        <v>925</v>
      </c>
      <c r="BG45" s="1200"/>
      <c r="BH45" s="1197"/>
      <c r="BI45" s="1197"/>
      <c r="BJ45" s="1197"/>
      <c r="BK45" s="1197"/>
      <c r="BL45" s="1197"/>
      <c r="BM45" s="1197"/>
      <c r="BN45" s="1197"/>
      <c r="BO45" s="1197"/>
      <c r="BP45" s="1197"/>
      <c r="BQ45" s="1197"/>
      <c r="BR45" s="1197"/>
      <c r="BS45" s="1197"/>
      <c r="BT45" s="1197"/>
      <c r="BU45" s="1197"/>
      <c r="BV45" s="1197"/>
      <c r="BW45" s="1193"/>
      <c r="BX45" s="1193"/>
      <c r="BY45" s="1193"/>
      <c r="BZ45" s="1193"/>
      <c r="CA45" s="1193"/>
      <c r="CB45" s="1193"/>
      <c r="CC45" s="1193"/>
      <c r="CD45" s="1227"/>
      <c r="CE45" s="1228"/>
      <c r="CF45" s="1228"/>
      <c r="CG45" s="1228"/>
      <c r="CH45" s="1228"/>
      <c r="CI45" s="1228"/>
      <c r="CJ45" s="1228"/>
      <c r="CK45" s="1228"/>
      <c r="CL45" s="1228"/>
      <c r="CM45" s="1228"/>
      <c r="CN45" s="1228"/>
      <c r="CO45" s="1229"/>
      <c r="CP45" s="1198"/>
      <c r="CQ45" s="1198"/>
      <c r="CR45" s="1198"/>
      <c r="CS45" s="1198"/>
      <c r="CT45" s="1198"/>
      <c r="CU45" s="1198"/>
      <c r="CV45" s="1198">
        <f t="shared" si="1"/>
        <v>0</v>
      </c>
      <c r="CW45" s="1198"/>
      <c r="CX45" s="1198"/>
      <c r="CY45" s="1198"/>
      <c r="CZ45" s="1198">
        <f t="shared" si="9"/>
        <v>0</v>
      </c>
      <c r="DA45" s="1198"/>
      <c r="DB45" s="1198"/>
      <c r="DC45" s="1198"/>
      <c r="DD45" s="1198"/>
      <c r="DE45" s="1198"/>
      <c r="DF45" s="1198"/>
      <c r="DG45" s="1193"/>
      <c r="DH45" s="1193"/>
      <c r="DI45" s="1193"/>
      <c r="DJ45" s="1193"/>
      <c r="DK45" s="1193"/>
      <c r="DL45" s="1193"/>
      <c r="DM45" s="1193"/>
      <c r="DN45" s="1193"/>
      <c r="DO45" s="1193"/>
      <c r="DP45" s="1193"/>
      <c r="DQ45" s="1193"/>
      <c r="DR45" s="1193"/>
      <c r="DS45" s="1193"/>
      <c r="DT45" s="1193"/>
      <c r="DU45" s="1194"/>
      <c r="DV45" s="514" t="s">
        <v>925</v>
      </c>
    </row>
    <row r="46" spans="1:126" ht="11.85" customHeight="1">
      <c r="A46" s="595"/>
      <c r="B46" s="596"/>
      <c r="C46" s="1186"/>
      <c r="D46" s="1187"/>
      <c r="E46" s="1187"/>
      <c r="F46" s="1187"/>
      <c r="G46" s="1187"/>
      <c r="H46" s="1187"/>
      <c r="I46" s="1187"/>
      <c r="J46" s="1187"/>
      <c r="K46" s="1187"/>
      <c r="L46" s="1187"/>
      <c r="M46" s="1187"/>
      <c r="N46" s="1162"/>
      <c r="O46" s="1162"/>
      <c r="P46" s="1162"/>
      <c r="Q46" s="1162"/>
      <c r="R46" s="1162"/>
      <c r="S46" s="1162"/>
      <c r="T46" s="1162"/>
      <c r="U46" s="1162"/>
      <c r="V46" s="1162"/>
      <c r="W46" s="1162"/>
      <c r="X46" s="1162"/>
      <c r="Y46" s="1178"/>
      <c r="Z46" s="1179"/>
      <c r="AA46" s="1179"/>
      <c r="AB46" s="1178"/>
      <c r="AC46" s="1178"/>
      <c r="AD46" s="1178"/>
      <c r="AE46" s="1178"/>
      <c r="AF46" s="1178"/>
      <c r="AG46" s="1178"/>
      <c r="AH46" s="1178"/>
      <c r="AI46" s="1178"/>
      <c r="AJ46" s="1162"/>
      <c r="AK46" s="1162"/>
      <c r="AL46" s="1162"/>
      <c r="AM46" s="1162"/>
      <c r="AN46" s="1162"/>
      <c r="AO46" s="1162"/>
      <c r="AP46" s="1162"/>
      <c r="AQ46" s="1178"/>
      <c r="AR46" s="1178"/>
      <c r="AS46" s="1178"/>
      <c r="AT46" s="1178"/>
      <c r="AU46" s="1178"/>
      <c r="AV46" s="1178"/>
      <c r="AW46" s="1178"/>
      <c r="AX46" s="1178"/>
      <c r="AY46" s="1178"/>
      <c r="AZ46" s="1178"/>
      <c r="BA46" s="1178"/>
      <c r="BB46" s="1178"/>
      <c r="BC46" s="1178"/>
      <c r="BD46" s="1178"/>
      <c r="BE46" s="1190"/>
      <c r="BF46" s="584" t="s">
        <v>925</v>
      </c>
      <c r="BG46" s="1200">
        <f>IF(DG46=0,0,ヒアリングシート!B145)</f>
        <v>0</v>
      </c>
      <c r="BH46" s="1197"/>
      <c r="BI46" s="1197"/>
      <c r="BJ46" s="1197"/>
      <c r="BK46" s="1197"/>
      <c r="BL46" s="1197"/>
      <c r="BM46" s="1197"/>
      <c r="BN46" s="1197"/>
      <c r="BO46" s="1197"/>
      <c r="BP46" s="1197"/>
      <c r="BQ46" s="1197"/>
      <c r="BR46" s="1197"/>
      <c r="BS46" s="1197"/>
      <c r="BT46" s="1197"/>
      <c r="BU46" s="1197"/>
      <c r="BV46" s="1197"/>
      <c r="BW46" s="1193"/>
      <c r="BX46" s="1193"/>
      <c r="BY46" s="1193"/>
      <c r="BZ46" s="1193"/>
      <c r="CA46" s="1193"/>
      <c r="CB46" s="1193"/>
      <c r="CC46" s="1193"/>
      <c r="CD46" s="1227"/>
      <c r="CE46" s="1228"/>
      <c r="CF46" s="1228"/>
      <c r="CG46" s="1228"/>
      <c r="CH46" s="1228"/>
      <c r="CI46" s="1228"/>
      <c r="CJ46" s="1228"/>
      <c r="CK46" s="1228"/>
      <c r="CL46" s="1228"/>
      <c r="CM46" s="1228"/>
      <c r="CN46" s="1228"/>
      <c r="CO46" s="1229"/>
      <c r="CP46" s="1198"/>
      <c r="CQ46" s="1198"/>
      <c r="CR46" s="1198"/>
      <c r="CS46" s="1198"/>
      <c r="CT46" s="1198"/>
      <c r="CU46" s="1198"/>
      <c r="CV46" s="1198">
        <f t="shared" si="1"/>
        <v>0</v>
      </c>
      <c r="CW46" s="1198"/>
      <c r="CX46" s="1198"/>
      <c r="CY46" s="1198"/>
      <c r="CZ46" s="1198">
        <f t="shared" si="9"/>
        <v>0</v>
      </c>
      <c r="DA46" s="1198"/>
      <c r="DB46" s="1198"/>
      <c r="DC46" s="1198"/>
      <c r="DD46" s="1198"/>
      <c r="DE46" s="1198"/>
      <c r="DF46" s="1198"/>
      <c r="DG46" s="1193"/>
      <c r="DH46" s="1193"/>
      <c r="DI46" s="1193"/>
      <c r="DJ46" s="1193"/>
      <c r="DK46" s="1193"/>
      <c r="DL46" s="1193"/>
      <c r="DM46" s="1193"/>
      <c r="DN46" s="1193"/>
      <c r="DO46" s="1193"/>
      <c r="DP46" s="1193"/>
      <c r="DQ46" s="1193"/>
      <c r="DR46" s="1193"/>
      <c r="DS46" s="1193"/>
      <c r="DT46" s="1193"/>
      <c r="DU46" s="1194"/>
      <c r="DV46" s="514" t="s">
        <v>925</v>
      </c>
    </row>
    <row r="47" spans="1:126" ht="11.25" customHeight="1">
      <c r="A47" s="514"/>
      <c r="C47" s="1215" t="s">
        <v>959</v>
      </c>
      <c r="D47" s="1216"/>
      <c r="E47" s="1216"/>
      <c r="F47" s="1216"/>
      <c r="G47" s="1216"/>
      <c r="H47" s="1216"/>
      <c r="I47" s="1216"/>
      <c r="J47" s="1216"/>
      <c r="K47" s="1216"/>
      <c r="L47" s="1216"/>
      <c r="M47" s="1216"/>
      <c r="N47" s="1217"/>
      <c r="O47" s="1216"/>
      <c r="P47" s="1216"/>
      <c r="Q47" s="1216"/>
      <c r="R47" s="1216"/>
      <c r="S47" s="1216"/>
      <c r="T47" s="1216"/>
      <c r="U47" s="1216"/>
      <c r="V47" s="1216"/>
      <c r="W47" s="1216"/>
      <c r="X47" s="1216"/>
      <c r="Y47" s="1218"/>
      <c r="Z47" s="1219" t="s">
        <v>917</v>
      </c>
      <c r="AA47" s="1216"/>
      <c r="AB47" s="1216"/>
      <c r="AC47" s="1216"/>
      <c r="AD47" s="1216"/>
      <c r="AE47" s="1216"/>
      <c r="AF47" s="1219" t="s">
        <v>918</v>
      </c>
      <c r="AG47" s="1216"/>
      <c r="AH47" s="1216"/>
      <c r="AI47" s="1216"/>
      <c r="AJ47" s="1219" t="s">
        <v>919</v>
      </c>
      <c r="AK47" s="1216"/>
      <c r="AL47" s="1216"/>
      <c r="AM47" s="1216"/>
      <c r="AN47" s="1216"/>
      <c r="AO47" s="1216"/>
      <c r="AP47" s="1216"/>
      <c r="AQ47" s="1219" t="s">
        <v>920</v>
      </c>
      <c r="AR47" s="1216"/>
      <c r="AS47" s="1216"/>
      <c r="AT47" s="1216"/>
      <c r="AU47" s="1216"/>
      <c r="AV47" s="1216"/>
      <c r="AW47" s="1216"/>
      <c r="AX47" s="1216"/>
      <c r="AY47" s="1216"/>
      <c r="AZ47" s="1216"/>
      <c r="BA47" s="1216"/>
      <c r="BB47" s="1216"/>
      <c r="BC47" s="1216"/>
      <c r="BD47" s="1216"/>
      <c r="BE47" s="1220"/>
      <c r="BF47" s="584" t="s">
        <v>925</v>
      </c>
      <c r="BG47" s="1200">
        <f>IF(DG47=0,0,ヒアリングシート!B147)</f>
        <v>0</v>
      </c>
      <c r="BH47" s="1197"/>
      <c r="BI47" s="1197"/>
      <c r="BJ47" s="1197"/>
      <c r="BK47" s="1197"/>
      <c r="BL47" s="1197"/>
      <c r="BM47" s="1197"/>
      <c r="BN47" s="1197"/>
      <c r="BO47" s="1197"/>
      <c r="BP47" s="1197"/>
      <c r="BQ47" s="1197"/>
      <c r="BR47" s="1197"/>
      <c r="BS47" s="1197"/>
      <c r="BT47" s="1197"/>
      <c r="BU47" s="1197"/>
      <c r="BV47" s="1197"/>
      <c r="BW47" s="1193"/>
      <c r="BX47" s="1193"/>
      <c r="BY47" s="1193"/>
      <c r="BZ47" s="1193"/>
      <c r="CA47" s="1193"/>
      <c r="CB47" s="1193"/>
      <c r="CC47" s="1193"/>
      <c r="CD47" s="1227"/>
      <c r="CE47" s="1228"/>
      <c r="CF47" s="1228"/>
      <c r="CG47" s="1228"/>
      <c r="CH47" s="1228"/>
      <c r="CI47" s="1228"/>
      <c r="CJ47" s="1228"/>
      <c r="CK47" s="1228"/>
      <c r="CL47" s="1228"/>
      <c r="CM47" s="1228"/>
      <c r="CN47" s="1228"/>
      <c r="CO47" s="1229"/>
      <c r="CP47" s="1198"/>
      <c r="CQ47" s="1198"/>
      <c r="CR47" s="1198"/>
      <c r="CS47" s="1198"/>
      <c r="CT47" s="1198"/>
      <c r="CU47" s="1198"/>
      <c r="CV47" s="1198">
        <f t="shared" si="1"/>
        <v>0</v>
      </c>
      <c r="CW47" s="1198"/>
      <c r="CX47" s="1198"/>
      <c r="CY47" s="1198"/>
      <c r="CZ47" s="1198">
        <f t="shared" si="9"/>
        <v>0</v>
      </c>
      <c r="DA47" s="1198"/>
      <c r="DB47" s="1198"/>
      <c r="DC47" s="1198"/>
      <c r="DD47" s="1198"/>
      <c r="DE47" s="1198"/>
      <c r="DF47" s="1198"/>
      <c r="DG47" s="1193"/>
      <c r="DH47" s="1193"/>
      <c r="DI47" s="1193"/>
      <c r="DJ47" s="1193"/>
      <c r="DK47" s="1193"/>
      <c r="DL47" s="1193"/>
      <c r="DM47" s="1193"/>
      <c r="DN47" s="1193"/>
      <c r="DO47" s="1193"/>
      <c r="DP47" s="1193"/>
      <c r="DQ47" s="1193"/>
      <c r="DR47" s="1193"/>
      <c r="DS47" s="1193"/>
      <c r="DT47" s="1193"/>
      <c r="DU47" s="1194"/>
      <c r="DV47" s="514" t="s">
        <v>925</v>
      </c>
    </row>
    <row r="48" spans="1:126" ht="11.85" customHeight="1">
      <c r="A48" s="514"/>
      <c r="B48" s="585" t="s">
        <v>898</v>
      </c>
      <c r="C48" s="1207" t="s">
        <v>938</v>
      </c>
      <c r="D48" s="1208"/>
      <c r="E48" s="1208"/>
      <c r="F48" s="1208"/>
      <c r="G48" s="1208"/>
      <c r="H48" s="1208"/>
      <c r="I48" s="1208"/>
      <c r="J48" s="1208"/>
      <c r="K48" s="1208"/>
      <c r="L48" s="1208"/>
      <c r="M48" s="1208"/>
      <c r="N48" s="1208"/>
      <c r="O48" s="1208"/>
      <c r="P48" s="1208"/>
      <c r="Q48" s="1208"/>
      <c r="R48" s="1208"/>
      <c r="S48" s="1208"/>
      <c r="T48" s="1208"/>
      <c r="U48" s="1208"/>
      <c r="V48" s="1208"/>
      <c r="W48" s="1208"/>
      <c r="X48" s="1208"/>
      <c r="Y48" s="1209"/>
      <c r="Z48" s="1210"/>
      <c r="AA48" s="1211"/>
      <c r="AB48" s="1211"/>
      <c r="AC48" s="1211"/>
      <c r="AD48" s="1211"/>
      <c r="AE48" s="1211"/>
      <c r="AF48" s="1212">
        <f>IF(Z48=0,0,1)</f>
        <v>0</v>
      </c>
      <c r="AG48" s="1211"/>
      <c r="AH48" s="1211"/>
      <c r="AI48" s="1211"/>
      <c r="AJ48" s="1211">
        <f t="shared" ref="AJ48:AJ54" si="10">Z48*AF48</f>
        <v>0</v>
      </c>
      <c r="AK48" s="1211"/>
      <c r="AL48" s="1211"/>
      <c r="AM48" s="1211"/>
      <c r="AN48" s="1211"/>
      <c r="AO48" s="1211"/>
      <c r="AP48" s="1211"/>
      <c r="AQ48" s="1213" t="s">
        <v>939</v>
      </c>
      <c r="AR48" s="1213"/>
      <c r="AS48" s="1213"/>
      <c r="AT48" s="1213"/>
      <c r="AU48" s="1213"/>
      <c r="AV48" s="1213"/>
      <c r="AW48" s="1213"/>
      <c r="AX48" s="1213"/>
      <c r="AY48" s="1213"/>
      <c r="AZ48" s="1213"/>
      <c r="BA48" s="1213"/>
      <c r="BB48" s="1213"/>
      <c r="BC48" s="1213"/>
      <c r="BD48" s="1213"/>
      <c r="BE48" s="1214"/>
      <c r="BF48" s="584" t="s">
        <v>925</v>
      </c>
      <c r="BG48" s="1200">
        <f>IF(DG48=0,0,ヒアリングシート!B149)</f>
        <v>0</v>
      </c>
      <c r="BH48" s="1197"/>
      <c r="BI48" s="1197"/>
      <c r="BJ48" s="1197"/>
      <c r="BK48" s="1197"/>
      <c r="BL48" s="1197"/>
      <c r="BM48" s="1197"/>
      <c r="BN48" s="1197"/>
      <c r="BO48" s="1197"/>
      <c r="BP48" s="1197"/>
      <c r="BQ48" s="1197"/>
      <c r="BR48" s="1197"/>
      <c r="BS48" s="1197"/>
      <c r="BT48" s="1197"/>
      <c r="BU48" s="1197"/>
      <c r="BV48" s="1197"/>
      <c r="BW48" s="1193"/>
      <c r="BX48" s="1193"/>
      <c r="BY48" s="1193"/>
      <c r="BZ48" s="1193"/>
      <c r="CA48" s="1193"/>
      <c r="CB48" s="1193"/>
      <c r="CC48" s="1193"/>
      <c r="CD48" s="1227"/>
      <c r="CE48" s="1228"/>
      <c r="CF48" s="1228"/>
      <c r="CG48" s="1228"/>
      <c r="CH48" s="1228"/>
      <c r="CI48" s="1228"/>
      <c r="CJ48" s="1228"/>
      <c r="CK48" s="1228"/>
      <c r="CL48" s="1228"/>
      <c r="CM48" s="1228"/>
      <c r="CN48" s="1228"/>
      <c r="CO48" s="1229"/>
      <c r="CP48" s="1198"/>
      <c r="CQ48" s="1198"/>
      <c r="CR48" s="1198"/>
      <c r="CS48" s="1198"/>
      <c r="CT48" s="1198"/>
      <c r="CU48" s="1198"/>
      <c r="CV48" s="1198">
        <f t="shared" si="1"/>
        <v>0</v>
      </c>
      <c r="CW48" s="1198"/>
      <c r="CX48" s="1198"/>
      <c r="CY48" s="1198"/>
      <c r="CZ48" s="1198">
        <f t="shared" si="9"/>
        <v>0</v>
      </c>
      <c r="DA48" s="1198"/>
      <c r="DB48" s="1198"/>
      <c r="DC48" s="1198"/>
      <c r="DD48" s="1198"/>
      <c r="DE48" s="1198"/>
      <c r="DF48" s="1198"/>
      <c r="DG48" s="1193"/>
      <c r="DH48" s="1193"/>
      <c r="DI48" s="1193"/>
      <c r="DJ48" s="1193"/>
      <c r="DK48" s="1193"/>
      <c r="DL48" s="1193"/>
      <c r="DM48" s="1193"/>
      <c r="DN48" s="1193"/>
      <c r="DO48" s="1193"/>
      <c r="DP48" s="1193"/>
      <c r="DQ48" s="1193"/>
      <c r="DR48" s="1193"/>
      <c r="DS48" s="1193"/>
      <c r="DT48" s="1193"/>
      <c r="DU48" s="1194"/>
      <c r="DV48" s="514" t="s">
        <v>925</v>
      </c>
    </row>
    <row r="49" spans="1:171" ht="11.85" customHeight="1">
      <c r="A49" s="514"/>
      <c r="B49" s="585" t="s">
        <v>898</v>
      </c>
      <c r="C49" s="1201"/>
      <c r="D49" s="1202"/>
      <c r="E49" s="1202"/>
      <c r="F49" s="1202"/>
      <c r="G49" s="1202"/>
      <c r="H49" s="1202"/>
      <c r="I49" s="1202"/>
      <c r="J49" s="1202"/>
      <c r="K49" s="1202"/>
      <c r="L49" s="1202"/>
      <c r="M49" s="1202"/>
      <c r="N49" s="1202"/>
      <c r="O49" s="1202"/>
      <c r="P49" s="1202"/>
      <c r="Q49" s="1202"/>
      <c r="R49" s="1202"/>
      <c r="S49" s="1202"/>
      <c r="T49" s="1202"/>
      <c r="U49" s="1202"/>
      <c r="V49" s="1202"/>
      <c r="W49" s="1202"/>
      <c r="X49" s="1202"/>
      <c r="Y49" s="1203"/>
      <c r="Z49" s="1199"/>
      <c r="AA49" s="1199"/>
      <c r="AB49" s="1199"/>
      <c r="AC49" s="1199"/>
      <c r="AD49" s="1199"/>
      <c r="AE49" s="1199"/>
      <c r="AF49" s="1206"/>
      <c r="AG49" s="1199"/>
      <c r="AH49" s="1199"/>
      <c r="AI49" s="1199"/>
      <c r="AJ49" s="1199">
        <f t="shared" si="10"/>
        <v>0</v>
      </c>
      <c r="AK49" s="1199"/>
      <c r="AL49" s="1199"/>
      <c r="AM49" s="1199"/>
      <c r="AN49" s="1199"/>
      <c r="AO49" s="1199"/>
      <c r="AP49" s="1199"/>
      <c r="AQ49" s="1204"/>
      <c r="AR49" s="1204"/>
      <c r="AS49" s="1204"/>
      <c r="AT49" s="1204"/>
      <c r="AU49" s="1204"/>
      <c r="AV49" s="1204"/>
      <c r="AW49" s="1204"/>
      <c r="AX49" s="1204"/>
      <c r="AY49" s="1204"/>
      <c r="AZ49" s="1204"/>
      <c r="BA49" s="1204"/>
      <c r="BB49" s="1204"/>
      <c r="BC49" s="1204"/>
      <c r="BD49" s="1204"/>
      <c r="BE49" s="1205"/>
      <c r="BF49" s="584" t="s">
        <v>925</v>
      </c>
      <c r="BG49" s="1200">
        <f>IF(DG49=0,0,ヒアリングシート!B151)</f>
        <v>0</v>
      </c>
      <c r="BH49" s="1197"/>
      <c r="BI49" s="1197"/>
      <c r="BJ49" s="1197"/>
      <c r="BK49" s="1197"/>
      <c r="BL49" s="1197"/>
      <c r="BM49" s="1197"/>
      <c r="BN49" s="1197"/>
      <c r="BO49" s="1197"/>
      <c r="BP49" s="1197"/>
      <c r="BQ49" s="1197"/>
      <c r="BR49" s="1197"/>
      <c r="BS49" s="1197"/>
      <c r="BT49" s="1197"/>
      <c r="BU49" s="1197"/>
      <c r="BV49" s="1197"/>
      <c r="BW49" s="1193"/>
      <c r="BX49" s="1193"/>
      <c r="BY49" s="1193"/>
      <c r="BZ49" s="1193"/>
      <c r="CA49" s="1193"/>
      <c r="CB49" s="1193"/>
      <c r="CC49" s="1193"/>
      <c r="CD49" s="1227"/>
      <c r="CE49" s="1228"/>
      <c r="CF49" s="1228"/>
      <c r="CG49" s="1228"/>
      <c r="CH49" s="1228"/>
      <c r="CI49" s="1228"/>
      <c r="CJ49" s="1228"/>
      <c r="CK49" s="1228"/>
      <c r="CL49" s="1228"/>
      <c r="CM49" s="1228"/>
      <c r="CN49" s="1228"/>
      <c r="CO49" s="1229"/>
      <c r="CP49" s="1198"/>
      <c r="CQ49" s="1198"/>
      <c r="CR49" s="1198"/>
      <c r="CS49" s="1198"/>
      <c r="CT49" s="1198"/>
      <c r="CU49" s="1198"/>
      <c r="CV49" s="1198">
        <f t="shared" si="1"/>
        <v>0</v>
      </c>
      <c r="CW49" s="1198"/>
      <c r="CX49" s="1198"/>
      <c r="CY49" s="1198"/>
      <c r="CZ49" s="1198">
        <f t="shared" si="9"/>
        <v>0</v>
      </c>
      <c r="DA49" s="1198"/>
      <c r="DB49" s="1198"/>
      <c r="DC49" s="1198"/>
      <c r="DD49" s="1198"/>
      <c r="DE49" s="1198"/>
      <c r="DF49" s="1198"/>
      <c r="DG49" s="1193"/>
      <c r="DH49" s="1193"/>
      <c r="DI49" s="1193"/>
      <c r="DJ49" s="1193"/>
      <c r="DK49" s="1193"/>
      <c r="DL49" s="1193"/>
      <c r="DM49" s="1193"/>
      <c r="DN49" s="1193"/>
      <c r="DO49" s="1193"/>
      <c r="DP49" s="1193"/>
      <c r="DQ49" s="1193"/>
      <c r="DR49" s="1193"/>
      <c r="DS49" s="1193"/>
      <c r="DT49" s="1193"/>
      <c r="DU49" s="1194"/>
      <c r="DV49" s="514" t="s">
        <v>925</v>
      </c>
    </row>
    <row r="50" spans="1:171" ht="11.85" customHeight="1">
      <c r="A50" s="514"/>
      <c r="B50" s="586"/>
      <c r="C50" s="1201"/>
      <c r="D50" s="1202"/>
      <c r="E50" s="1202"/>
      <c r="F50" s="1202"/>
      <c r="G50" s="1202"/>
      <c r="H50" s="1202"/>
      <c r="I50" s="1202"/>
      <c r="J50" s="1202"/>
      <c r="K50" s="1202"/>
      <c r="L50" s="1202"/>
      <c r="M50" s="1202"/>
      <c r="N50" s="1202"/>
      <c r="O50" s="1202"/>
      <c r="P50" s="1202"/>
      <c r="Q50" s="1202"/>
      <c r="R50" s="1202"/>
      <c r="S50" s="1202"/>
      <c r="T50" s="1202"/>
      <c r="U50" s="1202"/>
      <c r="V50" s="1202"/>
      <c r="W50" s="1202"/>
      <c r="X50" s="1202"/>
      <c r="Y50" s="1203"/>
      <c r="Z50" s="1199"/>
      <c r="AA50" s="1199"/>
      <c r="AB50" s="1199"/>
      <c r="AC50" s="1199"/>
      <c r="AD50" s="1199"/>
      <c r="AE50" s="1199"/>
      <c r="AF50" s="1206"/>
      <c r="AG50" s="1199"/>
      <c r="AH50" s="1199"/>
      <c r="AI50" s="1199"/>
      <c r="AJ50" s="1199">
        <f t="shared" si="10"/>
        <v>0</v>
      </c>
      <c r="AK50" s="1199"/>
      <c r="AL50" s="1199"/>
      <c r="AM50" s="1199"/>
      <c r="AN50" s="1199"/>
      <c r="AO50" s="1199"/>
      <c r="AP50" s="1199"/>
      <c r="AQ50" s="1204"/>
      <c r="AR50" s="1204"/>
      <c r="AS50" s="1204"/>
      <c r="AT50" s="1204"/>
      <c r="AU50" s="1204"/>
      <c r="AV50" s="1204"/>
      <c r="AW50" s="1204"/>
      <c r="AX50" s="1204"/>
      <c r="AY50" s="1204"/>
      <c r="AZ50" s="1204"/>
      <c r="BA50" s="1204"/>
      <c r="BB50" s="1204"/>
      <c r="BC50" s="1204"/>
      <c r="BD50" s="1204"/>
      <c r="BE50" s="1205"/>
      <c r="BF50" s="584" t="s">
        <v>925</v>
      </c>
      <c r="BG50" s="1200">
        <f>IF(DG50=0,0,ヒアリングシート!B153)</f>
        <v>0</v>
      </c>
      <c r="BH50" s="1197"/>
      <c r="BI50" s="1197"/>
      <c r="BJ50" s="1197"/>
      <c r="BK50" s="1197"/>
      <c r="BL50" s="1197"/>
      <c r="BM50" s="1197"/>
      <c r="BN50" s="1197"/>
      <c r="BO50" s="1197"/>
      <c r="BP50" s="1197"/>
      <c r="BQ50" s="1197"/>
      <c r="BR50" s="1197"/>
      <c r="BS50" s="1197"/>
      <c r="BT50" s="1197"/>
      <c r="BU50" s="1197"/>
      <c r="BV50" s="1197"/>
      <c r="BW50" s="1193"/>
      <c r="BX50" s="1193"/>
      <c r="BY50" s="1193"/>
      <c r="BZ50" s="1193"/>
      <c r="CA50" s="1193"/>
      <c r="CB50" s="1193"/>
      <c r="CC50" s="1193"/>
      <c r="CD50" s="1227"/>
      <c r="CE50" s="1228"/>
      <c r="CF50" s="1228"/>
      <c r="CG50" s="1228"/>
      <c r="CH50" s="1228"/>
      <c r="CI50" s="1228"/>
      <c r="CJ50" s="1228"/>
      <c r="CK50" s="1228"/>
      <c r="CL50" s="1228"/>
      <c r="CM50" s="1228"/>
      <c r="CN50" s="1228"/>
      <c r="CO50" s="1229"/>
      <c r="CP50" s="1198"/>
      <c r="CQ50" s="1198"/>
      <c r="CR50" s="1198"/>
      <c r="CS50" s="1198"/>
      <c r="CT50" s="1198"/>
      <c r="CU50" s="1198"/>
      <c r="CV50" s="1198">
        <f t="shared" si="1"/>
        <v>0</v>
      </c>
      <c r="CW50" s="1198"/>
      <c r="CX50" s="1198"/>
      <c r="CY50" s="1198"/>
      <c r="CZ50" s="1198">
        <f t="shared" si="9"/>
        <v>0</v>
      </c>
      <c r="DA50" s="1198"/>
      <c r="DB50" s="1198"/>
      <c r="DC50" s="1198"/>
      <c r="DD50" s="1198"/>
      <c r="DE50" s="1198"/>
      <c r="DF50" s="1198"/>
      <c r="DG50" s="1193"/>
      <c r="DH50" s="1193"/>
      <c r="DI50" s="1193"/>
      <c r="DJ50" s="1193"/>
      <c r="DK50" s="1193"/>
      <c r="DL50" s="1193"/>
      <c r="DM50" s="1193"/>
      <c r="DN50" s="1193"/>
      <c r="DO50" s="1193"/>
      <c r="DP50" s="1193"/>
      <c r="DQ50" s="1193"/>
      <c r="DR50" s="1193"/>
      <c r="DS50" s="1193"/>
      <c r="DT50" s="1193"/>
      <c r="DU50" s="1194"/>
      <c r="DV50" s="514" t="s">
        <v>925</v>
      </c>
    </row>
    <row r="51" spans="1:171" ht="11.85" customHeight="1">
      <c r="A51" s="514"/>
      <c r="B51" s="586"/>
      <c r="C51" s="1201"/>
      <c r="D51" s="1202"/>
      <c r="E51" s="1202"/>
      <c r="F51" s="1202"/>
      <c r="G51" s="1202"/>
      <c r="H51" s="1202"/>
      <c r="I51" s="1202"/>
      <c r="J51" s="1202"/>
      <c r="K51" s="1202"/>
      <c r="L51" s="1202"/>
      <c r="M51" s="1202"/>
      <c r="N51" s="1202"/>
      <c r="O51" s="1202"/>
      <c r="P51" s="1202"/>
      <c r="Q51" s="1202"/>
      <c r="R51" s="1202"/>
      <c r="S51" s="1202"/>
      <c r="T51" s="1202"/>
      <c r="U51" s="1202"/>
      <c r="V51" s="1202"/>
      <c r="W51" s="1202"/>
      <c r="X51" s="1202"/>
      <c r="Y51" s="1203"/>
      <c r="Z51" s="1199"/>
      <c r="AA51" s="1199"/>
      <c r="AB51" s="1199"/>
      <c r="AC51" s="1199"/>
      <c r="AD51" s="1199"/>
      <c r="AE51" s="1199"/>
      <c r="AF51" s="1206">
        <f>IF(Z51=0,0,1)</f>
        <v>0</v>
      </c>
      <c r="AG51" s="1199"/>
      <c r="AH51" s="1199"/>
      <c r="AI51" s="1199"/>
      <c r="AJ51" s="1199">
        <f t="shared" ref="AJ51" si="11">Z51*AF51</f>
        <v>0</v>
      </c>
      <c r="AK51" s="1199"/>
      <c r="AL51" s="1199"/>
      <c r="AM51" s="1199"/>
      <c r="AN51" s="1199"/>
      <c r="AO51" s="1199"/>
      <c r="AP51" s="1199"/>
      <c r="AQ51" s="1204"/>
      <c r="AR51" s="1204"/>
      <c r="AS51" s="1204"/>
      <c r="AT51" s="1204"/>
      <c r="AU51" s="1204"/>
      <c r="AV51" s="1204"/>
      <c r="AW51" s="1204"/>
      <c r="AX51" s="1204"/>
      <c r="AY51" s="1204"/>
      <c r="AZ51" s="1204"/>
      <c r="BA51" s="1204"/>
      <c r="BB51" s="1204"/>
      <c r="BC51" s="1204"/>
      <c r="BD51" s="1204"/>
      <c r="BE51" s="1205"/>
      <c r="BF51" s="584"/>
      <c r="BG51" s="1200">
        <f>IF(DG51=0,0,ヒアリングシート!B155)</f>
        <v>0</v>
      </c>
      <c r="BH51" s="1197"/>
      <c r="BI51" s="1197"/>
      <c r="BJ51" s="1197"/>
      <c r="BK51" s="1197"/>
      <c r="BL51" s="1197"/>
      <c r="BM51" s="1197"/>
      <c r="BN51" s="1197"/>
      <c r="BO51" s="1197"/>
      <c r="BP51" s="1197"/>
      <c r="BQ51" s="1197"/>
      <c r="BR51" s="1197"/>
      <c r="BS51" s="1197"/>
      <c r="BT51" s="1197"/>
      <c r="BU51" s="1197"/>
      <c r="BV51" s="1197"/>
      <c r="BW51" s="1193"/>
      <c r="BX51" s="1193"/>
      <c r="BY51" s="1193"/>
      <c r="BZ51" s="1193"/>
      <c r="CA51" s="1193"/>
      <c r="CB51" s="1193"/>
      <c r="CC51" s="1193"/>
      <c r="CD51" s="1227"/>
      <c r="CE51" s="1228"/>
      <c r="CF51" s="1228"/>
      <c r="CG51" s="1228"/>
      <c r="CH51" s="1228"/>
      <c r="CI51" s="1228"/>
      <c r="CJ51" s="1228"/>
      <c r="CK51" s="1228"/>
      <c r="CL51" s="1228"/>
      <c r="CM51" s="1228"/>
      <c r="CN51" s="1228"/>
      <c r="CO51" s="1229"/>
      <c r="CP51" s="1198"/>
      <c r="CQ51" s="1198"/>
      <c r="CR51" s="1198"/>
      <c r="CS51" s="1198"/>
      <c r="CT51" s="1198"/>
      <c r="CU51" s="1198"/>
      <c r="CV51" s="1198">
        <f t="shared" si="1"/>
        <v>0</v>
      </c>
      <c r="CW51" s="1198"/>
      <c r="CX51" s="1198"/>
      <c r="CY51" s="1198"/>
      <c r="CZ51" s="1198">
        <f t="shared" si="9"/>
        <v>0</v>
      </c>
      <c r="DA51" s="1198"/>
      <c r="DB51" s="1198"/>
      <c r="DC51" s="1198"/>
      <c r="DD51" s="1198"/>
      <c r="DE51" s="1198"/>
      <c r="DF51" s="1198"/>
      <c r="DG51" s="1193"/>
      <c r="DH51" s="1193"/>
      <c r="DI51" s="1193"/>
      <c r="DJ51" s="1193"/>
      <c r="DK51" s="1193"/>
      <c r="DL51" s="1193"/>
      <c r="DM51" s="1193"/>
      <c r="DN51" s="1193"/>
      <c r="DO51" s="1193"/>
      <c r="DP51" s="1193"/>
      <c r="DQ51" s="1193"/>
      <c r="DR51" s="1193"/>
      <c r="DS51" s="1193"/>
      <c r="DT51" s="1193"/>
      <c r="DU51" s="1194"/>
      <c r="DV51" s="514"/>
    </row>
    <row r="52" spans="1:171" ht="11.85" customHeight="1">
      <c r="A52" s="514"/>
      <c r="B52" s="586"/>
      <c r="C52" s="1201"/>
      <c r="D52" s="1202"/>
      <c r="E52" s="1202"/>
      <c r="F52" s="1202"/>
      <c r="G52" s="1202"/>
      <c r="H52" s="1202"/>
      <c r="I52" s="1202"/>
      <c r="J52" s="1202"/>
      <c r="K52" s="1202"/>
      <c r="L52" s="1202"/>
      <c r="M52" s="1202"/>
      <c r="N52" s="1202"/>
      <c r="O52" s="1202"/>
      <c r="P52" s="1202"/>
      <c r="Q52" s="1202"/>
      <c r="R52" s="1202"/>
      <c r="S52" s="1202"/>
      <c r="T52" s="1202"/>
      <c r="U52" s="1202"/>
      <c r="V52" s="1202"/>
      <c r="W52" s="1202"/>
      <c r="X52" s="1202"/>
      <c r="Y52" s="1203"/>
      <c r="Z52" s="1199"/>
      <c r="AA52" s="1199"/>
      <c r="AB52" s="1199"/>
      <c r="AC52" s="1199"/>
      <c r="AD52" s="1199"/>
      <c r="AE52" s="1199"/>
      <c r="AF52" s="1206">
        <f>IF(Z52=0,0,1)</f>
        <v>0</v>
      </c>
      <c r="AG52" s="1199"/>
      <c r="AH52" s="1199"/>
      <c r="AI52" s="1199"/>
      <c r="AJ52" s="1199">
        <f t="shared" si="10"/>
        <v>0</v>
      </c>
      <c r="AK52" s="1199"/>
      <c r="AL52" s="1199"/>
      <c r="AM52" s="1199"/>
      <c r="AN52" s="1199"/>
      <c r="AO52" s="1199"/>
      <c r="AP52" s="1199"/>
      <c r="AQ52" s="1204"/>
      <c r="AR52" s="1204"/>
      <c r="AS52" s="1204"/>
      <c r="AT52" s="1204"/>
      <c r="AU52" s="1204"/>
      <c r="AV52" s="1204"/>
      <c r="AW52" s="1204"/>
      <c r="AX52" s="1204"/>
      <c r="AY52" s="1204"/>
      <c r="AZ52" s="1204"/>
      <c r="BA52" s="1204"/>
      <c r="BB52" s="1204"/>
      <c r="BC52" s="1204"/>
      <c r="BD52" s="1204"/>
      <c r="BE52" s="1205"/>
      <c r="BF52" s="584" t="s">
        <v>925</v>
      </c>
      <c r="BG52" s="1200">
        <f>IF(DG52=0,0,ヒアリングシート!B157)</f>
        <v>0</v>
      </c>
      <c r="BH52" s="1197"/>
      <c r="BI52" s="1197"/>
      <c r="BJ52" s="1197"/>
      <c r="BK52" s="1197"/>
      <c r="BL52" s="1197"/>
      <c r="BM52" s="1197"/>
      <c r="BN52" s="1197"/>
      <c r="BO52" s="1197"/>
      <c r="BP52" s="1197"/>
      <c r="BQ52" s="1197"/>
      <c r="BR52" s="1197"/>
      <c r="BS52" s="1197"/>
      <c r="BT52" s="1197"/>
      <c r="BU52" s="1197"/>
      <c r="BV52" s="1197"/>
      <c r="BW52" s="1193"/>
      <c r="BX52" s="1193"/>
      <c r="BY52" s="1193"/>
      <c r="BZ52" s="1193"/>
      <c r="CA52" s="1193"/>
      <c r="CB52" s="1193"/>
      <c r="CC52" s="1193"/>
      <c r="CD52" s="1227"/>
      <c r="CE52" s="1228"/>
      <c r="CF52" s="1228"/>
      <c r="CG52" s="1228"/>
      <c r="CH52" s="1228"/>
      <c r="CI52" s="1228"/>
      <c r="CJ52" s="1228"/>
      <c r="CK52" s="1228"/>
      <c r="CL52" s="1228"/>
      <c r="CM52" s="1228"/>
      <c r="CN52" s="1228"/>
      <c r="CO52" s="1229"/>
      <c r="CP52" s="1198"/>
      <c r="CQ52" s="1198"/>
      <c r="CR52" s="1198"/>
      <c r="CS52" s="1198"/>
      <c r="CT52" s="1198"/>
      <c r="CU52" s="1198"/>
      <c r="CV52" s="1198">
        <f t="shared" si="1"/>
        <v>0</v>
      </c>
      <c r="CW52" s="1198"/>
      <c r="CX52" s="1198"/>
      <c r="CY52" s="1198"/>
      <c r="CZ52" s="1198">
        <f t="shared" si="9"/>
        <v>0</v>
      </c>
      <c r="DA52" s="1198"/>
      <c r="DB52" s="1198"/>
      <c r="DC52" s="1198"/>
      <c r="DD52" s="1198"/>
      <c r="DE52" s="1198"/>
      <c r="DF52" s="1198"/>
      <c r="DG52" s="1193"/>
      <c r="DH52" s="1193"/>
      <c r="DI52" s="1193"/>
      <c r="DJ52" s="1193"/>
      <c r="DK52" s="1193"/>
      <c r="DL52" s="1193"/>
      <c r="DM52" s="1193"/>
      <c r="DN52" s="1193"/>
      <c r="DO52" s="1193"/>
      <c r="DP52" s="1193"/>
      <c r="DQ52" s="1193"/>
      <c r="DR52" s="1193"/>
      <c r="DS52" s="1193"/>
      <c r="DT52" s="1193"/>
      <c r="DU52" s="1194"/>
      <c r="DV52" s="514" t="s">
        <v>925</v>
      </c>
    </row>
    <row r="53" spans="1:171" ht="11.85" customHeight="1">
      <c r="A53" s="514"/>
      <c r="B53" s="586"/>
      <c r="C53" s="1201"/>
      <c r="D53" s="1202"/>
      <c r="E53" s="1202"/>
      <c r="F53" s="1202"/>
      <c r="G53" s="1202"/>
      <c r="H53" s="1202"/>
      <c r="I53" s="1202"/>
      <c r="J53" s="1202"/>
      <c r="K53" s="1202"/>
      <c r="L53" s="1202"/>
      <c r="M53" s="1202"/>
      <c r="N53" s="1202"/>
      <c r="O53" s="1202"/>
      <c r="P53" s="1202"/>
      <c r="Q53" s="1202"/>
      <c r="R53" s="1202"/>
      <c r="S53" s="1202"/>
      <c r="T53" s="1202"/>
      <c r="U53" s="1202"/>
      <c r="V53" s="1202"/>
      <c r="W53" s="1202"/>
      <c r="X53" s="1202"/>
      <c r="Y53" s="1203"/>
      <c r="Z53" s="1199"/>
      <c r="AA53" s="1199"/>
      <c r="AB53" s="1199"/>
      <c r="AC53" s="1199"/>
      <c r="AD53" s="1199"/>
      <c r="AE53" s="1199"/>
      <c r="AF53" s="1199"/>
      <c r="AG53" s="1199"/>
      <c r="AH53" s="1199"/>
      <c r="AI53" s="1199"/>
      <c r="AJ53" s="1199">
        <f t="shared" si="10"/>
        <v>0</v>
      </c>
      <c r="AK53" s="1199"/>
      <c r="AL53" s="1199"/>
      <c r="AM53" s="1199"/>
      <c r="AN53" s="1199"/>
      <c r="AO53" s="1199"/>
      <c r="AP53" s="1199"/>
      <c r="AQ53" s="1204"/>
      <c r="AR53" s="1204"/>
      <c r="AS53" s="1204"/>
      <c r="AT53" s="1204"/>
      <c r="AU53" s="1204"/>
      <c r="AV53" s="1204"/>
      <c r="AW53" s="1204"/>
      <c r="AX53" s="1204"/>
      <c r="AY53" s="1204"/>
      <c r="AZ53" s="1204"/>
      <c r="BA53" s="1204"/>
      <c r="BB53" s="1204"/>
      <c r="BC53" s="1204"/>
      <c r="BD53" s="1204"/>
      <c r="BE53" s="1205"/>
      <c r="BF53" s="584" t="s">
        <v>925</v>
      </c>
      <c r="BG53" s="1200">
        <f>IF(DG53=0,0,ヒアリングシート!B159)</f>
        <v>0</v>
      </c>
      <c r="BH53" s="1197"/>
      <c r="BI53" s="1197"/>
      <c r="BJ53" s="1197"/>
      <c r="BK53" s="1197"/>
      <c r="BL53" s="1197"/>
      <c r="BM53" s="1197"/>
      <c r="BN53" s="1197"/>
      <c r="BO53" s="1197"/>
      <c r="BP53" s="1197"/>
      <c r="BQ53" s="1197"/>
      <c r="BR53" s="1197"/>
      <c r="BS53" s="1197"/>
      <c r="BT53" s="1197"/>
      <c r="BU53" s="1197"/>
      <c r="BV53" s="1197"/>
      <c r="BW53" s="1193"/>
      <c r="BX53" s="1193"/>
      <c r="BY53" s="1193"/>
      <c r="BZ53" s="1193"/>
      <c r="CA53" s="1193"/>
      <c r="CB53" s="1193"/>
      <c r="CC53" s="1193"/>
      <c r="CD53" s="1227"/>
      <c r="CE53" s="1228"/>
      <c r="CF53" s="1228"/>
      <c r="CG53" s="1228"/>
      <c r="CH53" s="1228"/>
      <c r="CI53" s="1228"/>
      <c r="CJ53" s="1228"/>
      <c r="CK53" s="1228"/>
      <c r="CL53" s="1228"/>
      <c r="CM53" s="1228"/>
      <c r="CN53" s="1228"/>
      <c r="CO53" s="1229"/>
      <c r="CP53" s="1198"/>
      <c r="CQ53" s="1198"/>
      <c r="CR53" s="1198"/>
      <c r="CS53" s="1198"/>
      <c r="CT53" s="1198"/>
      <c r="CU53" s="1198"/>
      <c r="CV53" s="1198">
        <f t="shared" si="1"/>
        <v>0</v>
      </c>
      <c r="CW53" s="1198"/>
      <c r="CX53" s="1198"/>
      <c r="CY53" s="1198"/>
      <c r="CZ53" s="1198">
        <f t="shared" si="9"/>
        <v>0</v>
      </c>
      <c r="DA53" s="1198"/>
      <c r="DB53" s="1198"/>
      <c r="DC53" s="1198"/>
      <c r="DD53" s="1198"/>
      <c r="DE53" s="1198"/>
      <c r="DF53" s="1198"/>
      <c r="DG53" s="1193"/>
      <c r="DH53" s="1193"/>
      <c r="DI53" s="1193"/>
      <c r="DJ53" s="1193"/>
      <c r="DK53" s="1193"/>
      <c r="DL53" s="1193"/>
      <c r="DM53" s="1193"/>
      <c r="DN53" s="1193"/>
      <c r="DO53" s="1193"/>
      <c r="DP53" s="1193"/>
      <c r="DQ53" s="1193"/>
      <c r="DR53" s="1193"/>
      <c r="DS53" s="1193"/>
      <c r="DT53" s="1193"/>
      <c r="DU53" s="1194"/>
      <c r="DV53" s="514" t="s">
        <v>925</v>
      </c>
    </row>
    <row r="54" spans="1:171" ht="11.85" customHeight="1">
      <c r="A54" s="514"/>
      <c r="B54" s="586"/>
      <c r="C54" s="1195"/>
      <c r="D54" s="1196"/>
      <c r="E54" s="1196"/>
      <c r="F54" s="1196"/>
      <c r="G54" s="1196"/>
      <c r="H54" s="1196"/>
      <c r="I54" s="1196"/>
      <c r="J54" s="1196"/>
      <c r="K54" s="1196"/>
      <c r="L54" s="1196"/>
      <c r="M54" s="1196"/>
      <c r="N54" s="1196"/>
      <c r="O54" s="1196"/>
      <c r="P54" s="1196"/>
      <c r="Q54" s="1196"/>
      <c r="R54" s="1196"/>
      <c r="S54" s="1196"/>
      <c r="T54" s="1196"/>
      <c r="U54" s="1196"/>
      <c r="V54" s="1196"/>
      <c r="W54" s="1196"/>
      <c r="X54" s="1196"/>
      <c r="Y54" s="1197"/>
      <c r="Z54" s="1198"/>
      <c r="AA54" s="1198"/>
      <c r="AB54" s="1198"/>
      <c r="AC54" s="1198"/>
      <c r="AD54" s="1198"/>
      <c r="AE54" s="1198"/>
      <c r="AF54" s="1198"/>
      <c r="AG54" s="1198"/>
      <c r="AH54" s="1198"/>
      <c r="AI54" s="1198"/>
      <c r="AJ54" s="1199">
        <f t="shared" si="10"/>
        <v>0</v>
      </c>
      <c r="AK54" s="1198"/>
      <c r="AL54" s="1198"/>
      <c r="AM54" s="1198"/>
      <c r="AN54" s="1198"/>
      <c r="AO54" s="1198"/>
      <c r="AP54" s="1198"/>
      <c r="AQ54" s="1193"/>
      <c r="AR54" s="1193"/>
      <c r="AS54" s="1193"/>
      <c r="AT54" s="1193"/>
      <c r="AU54" s="1193"/>
      <c r="AV54" s="1193"/>
      <c r="AW54" s="1193"/>
      <c r="AX54" s="1193"/>
      <c r="AY54" s="1193"/>
      <c r="AZ54" s="1193"/>
      <c r="BA54" s="1193"/>
      <c r="BB54" s="1193"/>
      <c r="BC54" s="1193"/>
      <c r="BD54" s="1193"/>
      <c r="BE54" s="1194"/>
      <c r="BF54" s="584" t="s">
        <v>925</v>
      </c>
      <c r="BG54" s="1200"/>
      <c r="BH54" s="1197"/>
      <c r="BI54" s="1197"/>
      <c r="BJ54" s="1197"/>
      <c r="BK54" s="1197"/>
      <c r="BL54" s="1197"/>
      <c r="BM54" s="1197"/>
      <c r="BN54" s="1197"/>
      <c r="BO54" s="1197"/>
      <c r="BP54" s="1197"/>
      <c r="BQ54" s="1197"/>
      <c r="BR54" s="1197"/>
      <c r="BS54" s="1197"/>
      <c r="BT54" s="1197"/>
      <c r="BU54" s="1197"/>
      <c r="BV54" s="1197"/>
      <c r="BW54" s="1193"/>
      <c r="BX54" s="1193"/>
      <c r="BY54" s="1193"/>
      <c r="BZ54" s="1193"/>
      <c r="CA54" s="1193"/>
      <c r="CB54" s="1193"/>
      <c r="CC54" s="1193"/>
      <c r="CD54" s="1265"/>
      <c r="CE54" s="1266"/>
      <c r="CF54" s="1266"/>
      <c r="CG54" s="1266"/>
      <c r="CH54" s="1266"/>
      <c r="CI54" s="1266"/>
      <c r="CJ54" s="1266"/>
      <c r="CK54" s="1266"/>
      <c r="CL54" s="1266"/>
      <c r="CM54" s="1266"/>
      <c r="CN54" s="1266"/>
      <c r="CO54" s="1267"/>
      <c r="CP54" s="1198"/>
      <c r="CQ54" s="1198"/>
      <c r="CR54" s="1198"/>
      <c r="CS54" s="1198"/>
      <c r="CT54" s="1198"/>
      <c r="CU54" s="1198"/>
      <c r="CV54" s="1198"/>
      <c r="CW54" s="1198"/>
      <c r="CX54" s="1198"/>
      <c r="CY54" s="1198"/>
      <c r="CZ54" s="1198">
        <f t="shared" ref="CZ54" si="12">CP54*CV54</f>
        <v>0</v>
      </c>
      <c r="DA54" s="1198"/>
      <c r="DB54" s="1198"/>
      <c r="DC54" s="1198"/>
      <c r="DD54" s="1198"/>
      <c r="DE54" s="1198"/>
      <c r="DF54" s="1198"/>
      <c r="DG54" s="1193"/>
      <c r="DH54" s="1193"/>
      <c r="DI54" s="1193"/>
      <c r="DJ54" s="1193"/>
      <c r="DK54" s="1193"/>
      <c r="DL54" s="1193"/>
      <c r="DM54" s="1193"/>
      <c r="DN54" s="1193"/>
      <c r="DO54" s="1193"/>
      <c r="DP54" s="1193"/>
      <c r="DQ54" s="1193"/>
      <c r="DR54" s="1193"/>
      <c r="DS54" s="1193"/>
      <c r="DT54" s="1193"/>
      <c r="DU54" s="1194"/>
      <c r="DV54" s="514" t="s">
        <v>925</v>
      </c>
    </row>
    <row r="55" spans="1:171" ht="11.85" customHeight="1">
      <c r="A55" s="514"/>
      <c r="C55" s="1184" t="s">
        <v>958</v>
      </c>
      <c r="D55" s="1185"/>
      <c r="E55" s="1185"/>
      <c r="F55" s="1185"/>
      <c r="G55" s="1185"/>
      <c r="H55" s="1185"/>
      <c r="I55" s="1185"/>
      <c r="J55" s="1185"/>
      <c r="K55" s="1185"/>
      <c r="L55" s="1185"/>
      <c r="M55" s="1185"/>
      <c r="N55" s="1161" t="s">
        <v>935</v>
      </c>
      <c r="O55" s="1161"/>
      <c r="P55" s="1161"/>
      <c r="Q55" s="1161"/>
      <c r="R55" s="1161"/>
      <c r="S55" s="1161"/>
      <c r="T55" s="1161"/>
      <c r="U55" s="1161"/>
      <c r="V55" s="1161"/>
      <c r="W55" s="1161"/>
      <c r="X55" s="1161"/>
      <c r="Y55" s="1176">
        <f>AQ55/CQ14</f>
        <v>0</v>
      </c>
      <c r="Z55" s="1177"/>
      <c r="AA55" s="1177"/>
      <c r="AB55" s="1176"/>
      <c r="AC55" s="1176"/>
      <c r="AD55" s="1176"/>
      <c r="AE55" s="1176"/>
      <c r="AF55" s="1176"/>
      <c r="AG55" s="1176"/>
      <c r="AH55" s="1176"/>
      <c r="AI55" s="1176"/>
      <c r="AJ55" s="1161" t="s">
        <v>936</v>
      </c>
      <c r="AK55" s="1161"/>
      <c r="AL55" s="1161"/>
      <c r="AM55" s="1161"/>
      <c r="AN55" s="1161"/>
      <c r="AO55" s="1161"/>
      <c r="AP55" s="1161"/>
      <c r="AQ55" s="1176">
        <f>SUM(AJ48:AP54)</f>
        <v>0</v>
      </c>
      <c r="AR55" s="1176"/>
      <c r="AS55" s="1176"/>
      <c r="AT55" s="1176"/>
      <c r="AU55" s="1176"/>
      <c r="AV55" s="1176"/>
      <c r="AW55" s="1176"/>
      <c r="AX55" s="1176"/>
      <c r="AY55" s="1176"/>
      <c r="AZ55" s="1176"/>
      <c r="BA55" s="1176"/>
      <c r="BB55" s="1176"/>
      <c r="BC55" s="1176"/>
      <c r="BD55" s="1176"/>
      <c r="BE55" s="1189"/>
      <c r="BF55" s="584" t="s">
        <v>925</v>
      </c>
      <c r="BG55" s="1184" t="s">
        <v>960</v>
      </c>
      <c r="BH55" s="1185"/>
      <c r="BI55" s="1185"/>
      <c r="BJ55" s="1185"/>
      <c r="BK55" s="1185"/>
      <c r="BL55" s="1185"/>
      <c r="BM55" s="1185"/>
      <c r="BN55" s="1185"/>
      <c r="BO55" s="1185"/>
      <c r="BP55" s="1185"/>
      <c r="BQ55" s="1185"/>
      <c r="BR55" s="1161" t="s">
        <v>935</v>
      </c>
      <c r="BS55" s="1161"/>
      <c r="BT55" s="1161"/>
      <c r="BU55" s="1161"/>
      <c r="BV55" s="1161"/>
      <c r="BW55" s="1161"/>
      <c r="BX55" s="1161"/>
      <c r="BY55" s="1161"/>
      <c r="BZ55" s="1161"/>
      <c r="CA55" s="1161"/>
      <c r="CB55" s="1161"/>
      <c r="CC55" s="1176">
        <f>DG55/CQ14</f>
        <v>0</v>
      </c>
      <c r="CD55" s="1176"/>
      <c r="CE55" s="1176"/>
      <c r="CF55" s="1176"/>
      <c r="CG55" s="1176"/>
      <c r="CH55" s="1176"/>
      <c r="CI55" s="1176"/>
      <c r="CJ55" s="1176"/>
      <c r="CK55" s="1176"/>
      <c r="CL55" s="1176"/>
      <c r="CM55" s="1176"/>
      <c r="CN55" s="1176"/>
      <c r="CO55" s="1176"/>
      <c r="CP55" s="1177"/>
      <c r="CQ55" s="1177"/>
      <c r="CR55" s="1177"/>
      <c r="CS55" s="1176"/>
      <c r="CT55" s="1176"/>
      <c r="CU55" s="1176"/>
      <c r="CV55" s="1176"/>
      <c r="CW55" s="1176"/>
      <c r="CX55" s="1176"/>
      <c r="CY55" s="1176"/>
      <c r="CZ55" s="1161" t="s">
        <v>936</v>
      </c>
      <c r="DA55" s="1161"/>
      <c r="DB55" s="1161"/>
      <c r="DC55" s="1161"/>
      <c r="DD55" s="1161"/>
      <c r="DE55" s="1161"/>
      <c r="DF55" s="1161"/>
      <c r="DG55" s="1176">
        <f>SUM(CZ20:DF54)</f>
        <v>0</v>
      </c>
      <c r="DH55" s="1176"/>
      <c r="DI55" s="1176"/>
      <c r="DJ55" s="1176"/>
      <c r="DK55" s="1176"/>
      <c r="DL55" s="1176"/>
      <c r="DM55" s="1176"/>
      <c r="DN55" s="1176"/>
      <c r="DO55" s="1176"/>
      <c r="DP55" s="1176"/>
      <c r="DQ55" s="1176"/>
      <c r="DR55" s="1176"/>
      <c r="DS55" s="1176"/>
      <c r="DT55" s="1176"/>
      <c r="DU55" s="1189"/>
      <c r="DV55" s="514" t="s">
        <v>925</v>
      </c>
    </row>
    <row r="56" spans="1:171" ht="11.85" customHeight="1">
      <c r="A56" s="574"/>
      <c r="B56" s="575"/>
      <c r="C56" s="1186"/>
      <c r="D56" s="1187"/>
      <c r="E56" s="1187"/>
      <c r="F56" s="1187"/>
      <c r="G56" s="1187"/>
      <c r="H56" s="1187"/>
      <c r="I56" s="1187"/>
      <c r="J56" s="1187"/>
      <c r="K56" s="1187"/>
      <c r="L56" s="1187"/>
      <c r="M56" s="1187"/>
      <c r="N56" s="1162"/>
      <c r="O56" s="1162"/>
      <c r="P56" s="1162"/>
      <c r="Q56" s="1162"/>
      <c r="R56" s="1162"/>
      <c r="S56" s="1162"/>
      <c r="T56" s="1162"/>
      <c r="U56" s="1162"/>
      <c r="V56" s="1162"/>
      <c r="W56" s="1162"/>
      <c r="X56" s="1162"/>
      <c r="Y56" s="1178"/>
      <c r="Z56" s="1179"/>
      <c r="AA56" s="1179"/>
      <c r="AB56" s="1178"/>
      <c r="AC56" s="1178"/>
      <c r="AD56" s="1178"/>
      <c r="AE56" s="1178"/>
      <c r="AF56" s="1178"/>
      <c r="AG56" s="1178"/>
      <c r="AH56" s="1178"/>
      <c r="AI56" s="1178"/>
      <c r="AJ56" s="1162"/>
      <c r="AK56" s="1162"/>
      <c r="AL56" s="1162"/>
      <c r="AM56" s="1162"/>
      <c r="AN56" s="1162"/>
      <c r="AO56" s="1162"/>
      <c r="AP56" s="1162"/>
      <c r="AQ56" s="1178"/>
      <c r="AR56" s="1178"/>
      <c r="AS56" s="1178"/>
      <c r="AT56" s="1178"/>
      <c r="AU56" s="1178"/>
      <c r="AV56" s="1178"/>
      <c r="AW56" s="1178"/>
      <c r="AX56" s="1178"/>
      <c r="AY56" s="1178"/>
      <c r="AZ56" s="1178"/>
      <c r="BA56" s="1178"/>
      <c r="BB56" s="1178"/>
      <c r="BC56" s="1178"/>
      <c r="BD56" s="1178"/>
      <c r="BE56" s="1190"/>
      <c r="BF56" s="584" t="s">
        <v>925</v>
      </c>
      <c r="BG56" s="1186"/>
      <c r="BH56" s="1187"/>
      <c r="BI56" s="1187"/>
      <c r="BJ56" s="1187"/>
      <c r="BK56" s="1187"/>
      <c r="BL56" s="1187"/>
      <c r="BM56" s="1187"/>
      <c r="BN56" s="1187"/>
      <c r="BO56" s="1187"/>
      <c r="BP56" s="1187"/>
      <c r="BQ56" s="1187"/>
      <c r="BR56" s="1162"/>
      <c r="BS56" s="1162"/>
      <c r="BT56" s="1162"/>
      <c r="BU56" s="1162"/>
      <c r="BV56" s="1162"/>
      <c r="BW56" s="1162"/>
      <c r="BX56" s="1162"/>
      <c r="BY56" s="1162"/>
      <c r="BZ56" s="1162"/>
      <c r="CA56" s="1162"/>
      <c r="CB56" s="1162"/>
      <c r="CC56" s="1178"/>
      <c r="CD56" s="1178"/>
      <c r="CE56" s="1178"/>
      <c r="CF56" s="1178"/>
      <c r="CG56" s="1178"/>
      <c r="CH56" s="1178"/>
      <c r="CI56" s="1178"/>
      <c r="CJ56" s="1178"/>
      <c r="CK56" s="1178"/>
      <c r="CL56" s="1178"/>
      <c r="CM56" s="1178"/>
      <c r="CN56" s="1178"/>
      <c r="CO56" s="1178"/>
      <c r="CP56" s="1179"/>
      <c r="CQ56" s="1179"/>
      <c r="CR56" s="1179"/>
      <c r="CS56" s="1178"/>
      <c r="CT56" s="1178"/>
      <c r="CU56" s="1178"/>
      <c r="CV56" s="1178"/>
      <c r="CW56" s="1178"/>
      <c r="CX56" s="1178"/>
      <c r="CY56" s="1178"/>
      <c r="CZ56" s="1162"/>
      <c r="DA56" s="1162"/>
      <c r="DB56" s="1162"/>
      <c r="DC56" s="1162"/>
      <c r="DD56" s="1162"/>
      <c r="DE56" s="1162"/>
      <c r="DF56" s="1162"/>
      <c r="DG56" s="1178"/>
      <c r="DH56" s="1178"/>
      <c r="DI56" s="1178"/>
      <c r="DJ56" s="1178"/>
      <c r="DK56" s="1178"/>
      <c r="DL56" s="1178"/>
      <c r="DM56" s="1178"/>
      <c r="DN56" s="1178"/>
      <c r="DO56" s="1178"/>
      <c r="DP56" s="1178"/>
      <c r="DQ56" s="1178"/>
      <c r="DR56" s="1178"/>
      <c r="DS56" s="1178"/>
      <c r="DT56" s="1178"/>
      <c r="DU56" s="1190"/>
      <c r="DV56" s="514" t="s">
        <v>925</v>
      </c>
    </row>
    <row r="57" spans="1:171" ht="11.85" customHeight="1">
      <c r="C57" s="597" t="s">
        <v>941</v>
      </c>
      <c r="D57" s="598"/>
      <c r="E57" s="598"/>
      <c r="F57" s="598"/>
      <c r="G57" s="598"/>
      <c r="H57" s="598"/>
      <c r="I57" s="598"/>
      <c r="J57" s="598"/>
      <c r="K57" s="598"/>
      <c r="L57" s="598"/>
      <c r="M57" s="598"/>
      <c r="N57" s="598"/>
      <c r="O57" s="598"/>
      <c r="P57" s="598"/>
      <c r="Q57" s="598"/>
      <c r="R57" s="598"/>
      <c r="S57" s="598"/>
      <c r="T57" s="598"/>
      <c r="U57" s="598"/>
      <c r="V57" s="598"/>
      <c r="W57" s="598"/>
      <c r="X57" s="598"/>
      <c r="Y57" s="598"/>
      <c r="Z57" s="598"/>
      <c r="AA57" s="598"/>
      <c r="AB57" s="598"/>
      <c r="AC57" s="598"/>
      <c r="AD57" s="598"/>
      <c r="AE57" s="598"/>
      <c r="AF57" s="598"/>
      <c r="AG57" s="598"/>
      <c r="AH57" s="598"/>
      <c r="AI57" s="598"/>
      <c r="AJ57" s="598"/>
      <c r="AK57" s="598"/>
      <c r="AL57" s="598"/>
      <c r="AM57" s="598"/>
      <c r="AN57" s="598"/>
      <c r="AO57" s="598"/>
      <c r="AP57" s="598"/>
      <c r="AQ57" s="598"/>
      <c r="AR57" s="598"/>
      <c r="AS57" s="598"/>
      <c r="AT57" s="598"/>
      <c r="AU57" s="598"/>
      <c r="AV57" s="598"/>
      <c r="AW57" s="598"/>
      <c r="AX57" s="598"/>
      <c r="AY57" s="598"/>
      <c r="AZ57" s="598"/>
      <c r="BA57" s="598"/>
      <c r="BB57" s="598"/>
      <c r="BC57" s="598"/>
      <c r="BD57" s="598"/>
      <c r="BE57" s="598"/>
      <c r="BF57" s="599"/>
      <c r="BG57" s="598"/>
      <c r="BH57" s="598"/>
      <c r="BI57" s="598"/>
      <c r="BJ57" s="598"/>
      <c r="BK57" s="598"/>
      <c r="BL57" s="598"/>
      <c r="BM57" s="598"/>
      <c r="BN57" s="598"/>
      <c r="BO57" s="598"/>
      <c r="BP57" s="598"/>
      <c r="BQ57" s="598"/>
      <c r="BR57" s="598"/>
      <c r="BS57" s="598"/>
      <c r="BT57" s="598"/>
      <c r="BU57" s="598"/>
      <c r="BV57" s="598"/>
      <c r="BW57" s="598"/>
      <c r="BX57" s="598"/>
      <c r="BY57" s="598"/>
      <c r="BZ57" s="598"/>
      <c r="CA57" s="598"/>
      <c r="CB57" s="598"/>
      <c r="CC57" s="598"/>
      <c r="CD57" s="598"/>
      <c r="CE57" s="598"/>
      <c r="CF57" s="598"/>
      <c r="CG57" s="598"/>
      <c r="CH57" s="598"/>
      <c r="CI57" s="598"/>
      <c r="CJ57" s="598"/>
      <c r="CK57" s="598"/>
      <c r="CL57" s="598"/>
      <c r="CM57" s="598"/>
      <c r="CN57" s="598"/>
      <c r="CO57" s="598"/>
      <c r="CP57" s="598"/>
      <c r="CQ57" s="598"/>
      <c r="CR57" s="598"/>
      <c r="CS57" s="598"/>
      <c r="CT57" s="598"/>
      <c r="CU57" s="598"/>
      <c r="CV57" s="598"/>
      <c r="CW57" s="598"/>
      <c r="CX57" s="598"/>
      <c r="CY57" s="598"/>
      <c r="CZ57" s="598"/>
      <c r="DA57" s="598"/>
      <c r="DB57" s="598"/>
      <c r="DC57" s="598"/>
      <c r="DD57" s="598"/>
      <c r="DE57" s="598"/>
      <c r="DF57" s="598"/>
      <c r="DG57" s="598"/>
      <c r="DH57" s="598"/>
      <c r="DI57" s="598"/>
      <c r="DJ57" s="598"/>
      <c r="DK57" s="598"/>
      <c r="DL57" s="598"/>
      <c r="DM57" s="598"/>
      <c r="DN57" s="598"/>
      <c r="DO57" s="598"/>
      <c r="DP57" s="598"/>
      <c r="DQ57" s="598"/>
      <c r="DR57" s="598"/>
      <c r="DS57" s="598"/>
      <c r="DT57" s="598"/>
      <c r="DU57" s="598"/>
    </row>
    <row r="58" spans="1:171" ht="11.85" customHeight="1">
      <c r="C58" s="1188" t="s">
        <v>942</v>
      </c>
      <c r="D58" s="1188"/>
      <c r="E58" s="1188"/>
      <c r="F58" s="1188"/>
      <c r="G58" s="1188"/>
      <c r="H58" s="1188"/>
      <c r="I58" s="1188"/>
      <c r="J58" s="1188"/>
      <c r="K58" s="1188"/>
      <c r="L58" s="1188"/>
      <c r="M58" s="1188"/>
      <c r="N58" s="1188"/>
      <c r="O58" s="1188"/>
      <c r="P58" s="1188"/>
      <c r="Q58" s="1188"/>
      <c r="R58" s="1188"/>
      <c r="S58" s="1188"/>
      <c r="T58" s="1188"/>
      <c r="U58" s="1188"/>
      <c r="V58" s="1188"/>
      <c r="W58" s="1188"/>
      <c r="X58" s="1188"/>
      <c r="Y58" s="1188"/>
      <c r="Z58" s="1188"/>
      <c r="AA58" s="1188"/>
      <c r="AB58" s="1188"/>
      <c r="AC58" s="1188"/>
      <c r="AD58" s="1188"/>
      <c r="AE58" s="1188"/>
      <c r="AF58" s="1188"/>
      <c r="AG58" s="1188"/>
      <c r="AH58" s="1188"/>
      <c r="AI58" s="1188"/>
      <c r="AJ58" s="1188"/>
      <c r="AK58" s="1188"/>
      <c r="AL58" s="1188"/>
      <c r="AM58" s="1188"/>
      <c r="AN58" s="1188"/>
      <c r="AO58" s="1188"/>
      <c r="AP58" s="1188"/>
      <c r="AQ58" s="1188"/>
      <c r="AR58" s="1188"/>
      <c r="AS58" s="1188"/>
      <c r="AT58" s="1188"/>
      <c r="AU58" s="1188"/>
      <c r="AV58" s="1188"/>
      <c r="AW58" s="1188"/>
      <c r="AX58" s="1188"/>
      <c r="AY58" s="1188"/>
      <c r="AZ58" s="1188"/>
      <c r="BA58" s="1188"/>
      <c r="BB58" s="1188"/>
      <c r="BC58" s="1188"/>
      <c r="BD58" s="600"/>
      <c r="BE58" s="600"/>
      <c r="BF58" s="601"/>
      <c r="BG58" s="1170" t="s">
        <v>943</v>
      </c>
      <c r="BH58" s="1171"/>
      <c r="BI58" s="1171"/>
      <c r="BJ58" s="1171"/>
      <c r="BK58" s="1171"/>
      <c r="BL58" s="1171"/>
      <c r="BM58" s="1171"/>
      <c r="BN58" s="1171"/>
      <c r="BO58" s="1171"/>
      <c r="BP58" s="1171"/>
      <c r="BQ58" s="1172"/>
      <c r="BR58" s="1191" t="s">
        <v>935</v>
      </c>
      <c r="BS58" s="1161"/>
      <c r="BT58" s="1161"/>
      <c r="BU58" s="1161"/>
      <c r="BV58" s="1161"/>
      <c r="BW58" s="1161"/>
      <c r="BX58" s="1161"/>
      <c r="BY58" s="1161"/>
      <c r="BZ58" s="1161"/>
      <c r="CA58" s="1161"/>
      <c r="CB58" s="1161"/>
      <c r="CC58" s="1176">
        <f>DI58/CQ14</f>
        <v>7280</v>
      </c>
      <c r="CD58" s="1176"/>
      <c r="CE58" s="1176"/>
      <c r="CF58" s="1176"/>
      <c r="CG58" s="1176"/>
      <c r="CH58" s="1176"/>
      <c r="CI58" s="1176"/>
      <c r="CJ58" s="1176"/>
      <c r="CK58" s="1176"/>
      <c r="CL58" s="1176"/>
      <c r="CM58" s="1176"/>
      <c r="CN58" s="1176"/>
      <c r="CO58" s="1176"/>
      <c r="CP58" s="1177"/>
      <c r="CQ58" s="1177"/>
      <c r="CR58" s="1177"/>
      <c r="CS58" s="1176"/>
      <c r="CT58" s="1176"/>
      <c r="CU58" s="1176"/>
      <c r="CV58" s="1176"/>
      <c r="CW58" s="1176"/>
      <c r="CX58" s="1176"/>
      <c r="CY58" s="1176"/>
      <c r="CZ58" s="588"/>
      <c r="DA58" s="588"/>
      <c r="DB58" s="588"/>
      <c r="DC58" s="1180" t="s">
        <v>944</v>
      </c>
      <c r="DD58" s="1180"/>
      <c r="DE58" s="1180"/>
      <c r="DF58" s="1180"/>
      <c r="DG58" s="1180"/>
      <c r="DH58" s="1180"/>
      <c r="DI58" s="1180">
        <f>AQ32+AQ45+AQ55+DK35+DG55</f>
        <v>72800</v>
      </c>
      <c r="DJ58" s="1180"/>
      <c r="DK58" s="1180"/>
      <c r="DL58" s="1180"/>
      <c r="DM58" s="1180"/>
      <c r="DN58" s="1180"/>
      <c r="DO58" s="1180"/>
      <c r="DP58" s="1180"/>
      <c r="DQ58" s="1180"/>
      <c r="DR58" s="1180"/>
      <c r="DS58" s="1180"/>
      <c r="DT58" s="1180"/>
      <c r="DU58" s="1182"/>
    </row>
    <row r="59" spans="1:171" ht="11.85" customHeight="1">
      <c r="C59" s="1188" t="s">
        <v>945</v>
      </c>
      <c r="D59" s="1188"/>
      <c r="E59" s="1188"/>
      <c r="F59" s="1188"/>
      <c r="G59" s="1188"/>
      <c r="H59" s="1188"/>
      <c r="I59" s="1188"/>
      <c r="J59" s="1188"/>
      <c r="K59" s="1188"/>
      <c r="L59" s="1188"/>
      <c r="M59" s="1188"/>
      <c r="N59" s="1188"/>
      <c r="O59" s="1188"/>
      <c r="P59" s="1188"/>
      <c r="Q59" s="1188"/>
      <c r="R59" s="1188"/>
      <c r="S59" s="1188"/>
      <c r="T59" s="1188"/>
      <c r="U59" s="1188"/>
      <c r="V59" s="1188"/>
      <c r="W59" s="1188"/>
      <c r="X59" s="1188"/>
      <c r="Y59" s="1188"/>
      <c r="Z59" s="1188"/>
      <c r="AA59" s="1188"/>
      <c r="AB59" s="1188"/>
      <c r="AC59" s="1188"/>
      <c r="AD59" s="1188"/>
      <c r="AE59" s="1188"/>
      <c r="AF59" s="1188"/>
      <c r="AG59" s="1188"/>
      <c r="AH59" s="1188"/>
      <c r="AI59" s="1188"/>
      <c r="AJ59" s="1188"/>
      <c r="AK59" s="1188"/>
      <c r="AL59" s="1188"/>
      <c r="AM59" s="1188"/>
      <c r="AN59" s="1188"/>
      <c r="AO59" s="1188"/>
      <c r="AP59" s="1188"/>
      <c r="AQ59" s="1188"/>
      <c r="AR59" s="1188"/>
      <c r="AS59" s="1188"/>
      <c r="AT59" s="1188"/>
      <c r="AU59" s="1188"/>
      <c r="AV59" s="1188"/>
      <c r="AW59" s="1188"/>
      <c r="AX59" s="1188"/>
      <c r="AY59" s="1188"/>
      <c r="AZ59" s="1188"/>
      <c r="BA59" s="1188"/>
      <c r="BB59" s="1188"/>
      <c r="BC59" s="1188"/>
      <c r="BD59" s="600"/>
      <c r="BE59" s="600"/>
      <c r="BF59" s="601"/>
      <c r="BG59" s="1173"/>
      <c r="BH59" s="1174"/>
      <c r="BI59" s="1174"/>
      <c r="BJ59" s="1174"/>
      <c r="BK59" s="1174"/>
      <c r="BL59" s="1174"/>
      <c r="BM59" s="1174"/>
      <c r="BN59" s="1174"/>
      <c r="BO59" s="1174"/>
      <c r="BP59" s="1174"/>
      <c r="BQ59" s="1175"/>
      <c r="BR59" s="1192"/>
      <c r="BS59" s="1162"/>
      <c r="BT59" s="1162"/>
      <c r="BU59" s="1162"/>
      <c r="BV59" s="1162"/>
      <c r="BW59" s="1162"/>
      <c r="BX59" s="1162"/>
      <c r="BY59" s="1162"/>
      <c r="BZ59" s="1162"/>
      <c r="CA59" s="1162"/>
      <c r="CB59" s="1162"/>
      <c r="CC59" s="1178"/>
      <c r="CD59" s="1178"/>
      <c r="CE59" s="1178"/>
      <c r="CF59" s="1178"/>
      <c r="CG59" s="1178"/>
      <c r="CH59" s="1178"/>
      <c r="CI59" s="1178"/>
      <c r="CJ59" s="1178"/>
      <c r="CK59" s="1178"/>
      <c r="CL59" s="1178"/>
      <c r="CM59" s="1178"/>
      <c r="CN59" s="1178"/>
      <c r="CO59" s="1178"/>
      <c r="CP59" s="1179"/>
      <c r="CQ59" s="1179"/>
      <c r="CR59" s="1179"/>
      <c r="CS59" s="1178"/>
      <c r="CT59" s="1178"/>
      <c r="CU59" s="1178"/>
      <c r="CV59" s="1178"/>
      <c r="CW59" s="1178"/>
      <c r="CX59" s="1178"/>
      <c r="CY59" s="1178"/>
      <c r="CZ59" s="591"/>
      <c r="DA59" s="591"/>
      <c r="DB59" s="591"/>
      <c r="DC59" s="1181"/>
      <c r="DD59" s="1181"/>
      <c r="DE59" s="1181"/>
      <c r="DF59" s="1181"/>
      <c r="DG59" s="1181"/>
      <c r="DH59" s="1181"/>
      <c r="DI59" s="1181"/>
      <c r="DJ59" s="1181"/>
      <c r="DK59" s="1181"/>
      <c r="DL59" s="1181"/>
      <c r="DM59" s="1181"/>
      <c r="DN59" s="1181"/>
      <c r="DO59" s="1181"/>
      <c r="DP59" s="1181"/>
      <c r="DQ59" s="1181"/>
      <c r="DR59" s="1181"/>
      <c r="DS59" s="1181"/>
      <c r="DT59" s="1181"/>
      <c r="DU59" s="1183"/>
      <c r="DX59" s="542"/>
      <c r="DY59" s="542"/>
      <c r="DZ59" s="542"/>
      <c r="EA59" s="542"/>
      <c r="EB59" s="542"/>
      <c r="EC59" s="542"/>
      <c r="ED59" s="542"/>
      <c r="EE59" s="542"/>
      <c r="EF59" s="542"/>
      <c r="EG59" s="542"/>
      <c r="EH59" s="542"/>
      <c r="EI59" s="542"/>
      <c r="EJ59" s="542"/>
      <c r="EK59" s="542"/>
      <c r="EL59" s="542"/>
      <c r="EM59" s="542"/>
      <c r="EN59" s="542"/>
      <c r="EO59" s="542"/>
      <c r="EP59" s="542"/>
      <c r="EQ59" s="542"/>
      <c r="ER59" s="542"/>
      <c r="ES59" s="542"/>
      <c r="ET59" s="542"/>
      <c r="EV59" s="542"/>
      <c r="EW59" s="542"/>
      <c r="EY59" s="542"/>
      <c r="EZ59" s="542"/>
      <c r="FA59" s="542"/>
      <c r="FB59" s="542"/>
      <c r="FC59" s="542"/>
      <c r="FD59" s="542"/>
      <c r="FE59" s="542"/>
      <c r="FF59" s="542"/>
      <c r="FG59" s="542"/>
      <c r="FH59" s="542"/>
      <c r="FI59" s="542"/>
      <c r="FJ59" s="542"/>
      <c r="FK59" s="542"/>
      <c r="FL59" s="542"/>
      <c r="FM59" s="542"/>
      <c r="FN59" s="542"/>
      <c r="FO59" s="542"/>
    </row>
    <row r="60" spans="1:171" ht="11.85" customHeight="1">
      <c r="C60" s="1188" t="s">
        <v>946</v>
      </c>
      <c r="D60" s="1188"/>
      <c r="E60" s="1188"/>
      <c r="F60" s="1188"/>
      <c r="G60" s="1188"/>
      <c r="H60" s="1188"/>
      <c r="I60" s="1188"/>
      <c r="J60" s="1188"/>
      <c r="K60" s="1188"/>
      <c r="L60" s="1188"/>
      <c r="M60" s="1188"/>
      <c r="N60" s="1188"/>
      <c r="O60" s="1188"/>
      <c r="P60" s="1188"/>
      <c r="Q60" s="1188"/>
      <c r="R60" s="1188"/>
      <c r="S60" s="1188"/>
      <c r="T60" s="1188"/>
      <c r="U60" s="1188"/>
      <c r="V60" s="1188"/>
      <c r="W60" s="1188"/>
      <c r="X60" s="1188"/>
      <c r="Y60" s="1188"/>
      <c r="Z60" s="1188"/>
      <c r="AA60" s="1188"/>
      <c r="AB60" s="1188"/>
      <c r="AC60" s="1188"/>
      <c r="AD60" s="1188"/>
      <c r="AE60" s="1188"/>
      <c r="AF60" s="1188"/>
      <c r="AG60" s="1188"/>
      <c r="AH60" s="1188"/>
      <c r="AI60" s="1188"/>
      <c r="AJ60" s="1188"/>
      <c r="AK60" s="1188"/>
      <c r="AL60" s="1188"/>
      <c r="AM60" s="1188"/>
      <c r="AN60" s="1188"/>
      <c r="AO60" s="1188"/>
      <c r="AP60" s="1188"/>
      <c r="AQ60" s="1188"/>
      <c r="AR60" s="1188"/>
      <c r="AS60" s="1188"/>
      <c r="AT60" s="1188"/>
      <c r="AU60" s="1188"/>
      <c r="AV60" s="1188"/>
      <c r="AW60" s="1188"/>
      <c r="AX60" s="1188"/>
      <c r="AY60" s="1188"/>
      <c r="AZ60" s="1188"/>
      <c r="BA60" s="1188"/>
      <c r="BB60" s="1188"/>
      <c r="BC60" s="1188"/>
      <c r="BD60" s="600"/>
      <c r="BE60" s="600"/>
      <c r="BF60" s="600"/>
      <c r="BG60" s="602" t="s">
        <v>898</v>
      </c>
      <c r="BH60" s="602"/>
      <c r="BI60" s="602"/>
      <c r="BJ60" s="602"/>
      <c r="BK60" s="602"/>
      <c r="BL60" s="602"/>
      <c r="BM60" s="602"/>
      <c r="BN60" s="602"/>
      <c r="BO60" s="602"/>
      <c r="BP60" s="602"/>
      <c r="BQ60" s="602"/>
      <c r="BR60" s="602"/>
      <c r="BS60" s="602"/>
      <c r="BT60" s="602"/>
      <c r="BU60" s="602"/>
      <c r="BV60" s="602"/>
      <c r="BW60" s="602"/>
      <c r="BX60" s="602"/>
      <c r="BY60" s="602"/>
      <c r="BZ60" s="602"/>
      <c r="CA60" s="602"/>
      <c r="CB60" s="602"/>
      <c r="CC60" s="602"/>
      <c r="CD60" s="602"/>
      <c r="CE60" s="602"/>
      <c r="CF60" s="602"/>
      <c r="CG60" s="602"/>
      <c r="CH60" s="602"/>
      <c r="CI60" s="602"/>
      <c r="CJ60" s="602"/>
      <c r="CK60" s="602"/>
      <c r="CL60" s="602"/>
      <c r="CM60" s="602"/>
      <c r="CN60" s="602"/>
      <c r="CO60" s="602"/>
      <c r="CP60" s="602"/>
      <c r="CQ60" s="602"/>
      <c r="CR60" s="602"/>
      <c r="CS60" s="602"/>
      <c r="CT60" s="602"/>
      <c r="CU60" s="602"/>
      <c r="CV60" s="602"/>
      <c r="CW60" s="602"/>
      <c r="CX60" s="602"/>
      <c r="CY60" s="602"/>
      <c r="CZ60" s="602"/>
      <c r="DA60" s="602"/>
      <c r="DB60" s="602"/>
      <c r="DC60" s="602"/>
      <c r="DD60" s="602"/>
      <c r="DE60" s="602"/>
      <c r="DF60" s="602"/>
      <c r="DG60" s="602"/>
      <c r="DH60" s="602"/>
      <c r="DI60" s="602"/>
      <c r="DJ60" s="602"/>
      <c r="DK60" s="602"/>
      <c r="DL60" s="602"/>
      <c r="DM60" s="602"/>
      <c r="DN60" s="602"/>
      <c r="DO60" s="602"/>
      <c r="DP60" s="602"/>
      <c r="DQ60" s="602"/>
      <c r="DR60" s="602"/>
      <c r="DS60" s="602"/>
      <c r="DT60" s="602"/>
      <c r="DU60" s="602"/>
    </row>
    <row r="61" spans="1:171" ht="11.85" customHeight="1">
      <c r="C61" s="598"/>
      <c r="D61" s="598"/>
      <c r="E61" s="598"/>
      <c r="F61" s="598"/>
      <c r="G61" s="598"/>
      <c r="H61" s="598"/>
      <c r="I61" s="598"/>
      <c r="J61" s="598"/>
      <c r="K61" s="598"/>
      <c r="L61" s="598"/>
      <c r="M61" s="598"/>
      <c r="N61" s="598"/>
      <c r="O61" s="598"/>
      <c r="P61" s="598"/>
      <c r="Q61" s="598"/>
      <c r="R61" s="598"/>
      <c r="S61" s="598"/>
      <c r="T61" s="598"/>
      <c r="U61" s="598"/>
      <c r="V61" s="598"/>
      <c r="W61" s="598"/>
      <c r="X61" s="598"/>
      <c r="Y61" s="598"/>
      <c r="Z61" s="598"/>
      <c r="AA61" s="598"/>
      <c r="AB61" s="598"/>
      <c r="AC61" s="598"/>
      <c r="AD61" s="598"/>
      <c r="AE61" s="598"/>
      <c r="AF61" s="598"/>
      <c r="AG61" s="598"/>
      <c r="AH61" s="598"/>
      <c r="AI61" s="598"/>
      <c r="AJ61" s="598"/>
      <c r="AK61" s="598"/>
      <c r="AL61" s="598"/>
      <c r="AM61" s="598"/>
      <c r="AN61" s="598"/>
      <c r="AO61" s="598"/>
      <c r="AP61" s="598"/>
      <c r="AQ61" s="598"/>
      <c r="AR61" s="598"/>
      <c r="AS61" s="598"/>
      <c r="AT61" s="598"/>
      <c r="AU61" s="598"/>
      <c r="AV61" s="598"/>
      <c r="AW61" s="598"/>
      <c r="AX61" s="598"/>
      <c r="AY61" s="598"/>
      <c r="AZ61" s="598"/>
      <c r="BA61" s="598"/>
      <c r="BB61" s="598"/>
      <c r="BC61" s="598"/>
      <c r="BD61" s="598"/>
      <c r="BE61" s="598"/>
      <c r="BF61" s="598"/>
      <c r="BG61" s="600"/>
      <c r="BH61" s="600"/>
      <c r="BI61" s="600"/>
      <c r="BJ61" s="600"/>
      <c r="BK61" s="600"/>
      <c r="BL61" s="600"/>
      <c r="BM61" s="600"/>
      <c r="BN61" s="600"/>
      <c r="BO61" s="600"/>
      <c r="BP61" s="600"/>
      <c r="BQ61" s="600"/>
      <c r="BR61" s="600"/>
      <c r="BS61" s="600"/>
      <c r="BT61" s="600"/>
      <c r="BU61" s="600"/>
      <c r="BV61" s="600"/>
      <c r="BW61" s="600"/>
      <c r="BX61" s="600"/>
      <c r="BY61" s="600"/>
      <c r="BZ61" s="600"/>
      <c r="CA61" s="600"/>
      <c r="CB61" s="600"/>
      <c r="CC61" s="600"/>
      <c r="CD61" s="600"/>
      <c r="CE61" s="600"/>
      <c r="CF61" s="600"/>
      <c r="CG61" s="600"/>
      <c r="CH61" s="600"/>
      <c r="CI61" s="600"/>
      <c r="CJ61" s="600"/>
      <c r="CK61" s="600"/>
      <c r="CL61" s="600"/>
      <c r="CM61" s="600"/>
      <c r="CN61" s="600"/>
      <c r="CO61" s="600"/>
      <c r="CP61" s="600"/>
      <c r="CQ61" s="600"/>
      <c r="CR61" s="600"/>
      <c r="CS61" s="600"/>
      <c r="CT61" s="600"/>
      <c r="CU61" s="600"/>
      <c r="CV61" s="600"/>
      <c r="CW61" s="600"/>
      <c r="CX61" s="600"/>
      <c r="CY61" s="600"/>
      <c r="CZ61" s="600"/>
      <c r="DA61" s="600"/>
      <c r="DB61" s="600"/>
      <c r="DC61" s="600"/>
      <c r="DD61" s="600"/>
      <c r="DE61" s="600"/>
      <c r="DF61" s="600"/>
      <c r="DG61" s="600"/>
      <c r="DH61" s="600"/>
      <c r="DI61" s="598"/>
      <c r="DJ61" s="598"/>
      <c r="DK61" s="598"/>
      <c r="DL61" s="598"/>
      <c r="DM61" s="598"/>
      <c r="DN61" s="598"/>
      <c r="DO61" s="598"/>
      <c r="DP61" s="598"/>
      <c r="DQ61" s="598"/>
      <c r="DR61" s="598"/>
      <c r="DS61" s="598"/>
      <c r="DT61" s="598"/>
      <c r="DU61" s="603"/>
      <c r="DV61" s="604"/>
    </row>
    <row r="62" spans="1:171" ht="11.85" customHeight="1">
      <c r="AX62" s="474"/>
      <c r="BT62" s="542"/>
      <c r="BV62" s="542"/>
      <c r="BW62" s="542"/>
      <c r="BX62" s="542"/>
      <c r="BY62" s="542"/>
      <c r="BZ62" s="542"/>
      <c r="CA62" s="542"/>
      <c r="CB62" s="542"/>
      <c r="CC62" s="542"/>
      <c r="CD62" s="542"/>
      <c r="CE62" s="542"/>
      <c r="CF62" s="542"/>
      <c r="CG62" s="542"/>
      <c r="CH62" s="542"/>
      <c r="CI62" s="542"/>
      <c r="CJ62" s="542"/>
      <c r="CK62" s="542"/>
      <c r="CL62" s="542"/>
      <c r="CM62" s="542"/>
      <c r="CN62" s="542"/>
      <c r="CO62" s="542"/>
      <c r="CP62" s="542"/>
      <c r="CQ62" s="542"/>
      <c r="CR62" s="542"/>
      <c r="CS62" s="542"/>
      <c r="CT62" s="542"/>
      <c r="CU62" s="542"/>
      <c r="CV62" s="542"/>
      <c r="CW62" s="542"/>
      <c r="CX62" s="542"/>
      <c r="CY62" s="542"/>
      <c r="CZ62" s="542"/>
      <c r="DA62" s="542"/>
      <c r="DB62" s="542"/>
      <c r="DC62" s="542"/>
      <c r="DD62" s="542"/>
      <c r="DE62" s="542"/>
      <c r="DF62" s="542"/>
      <c r="DG62" s="542"/>
      <c r="DH62" s="542"/>
      <c r="DU62" s="604"/>
      <c r="DV62" s="604"/>
    </row>
    <row r="63" spans="1:171" ht="11.85" customHeight="1">
      <c r="AX63" s="474"/>
      <c r="BD63" s="606"/>
      <c r="BE63" s="606"/>
      <c r="BF63" s="606"/>
      <c r="BG63" s="606"/>
      <c r="BH63" s="606"/>
      <c r="BI63" s="606"/>
      <c r="BT63" s="542"/>
      <c r="BV63" s="542"/>
      <c r="BW63" s="542"/>
      <c r="BX63" s="542"/>
      <c r="BY63" s="542"/>
      <c r="BZ63" s="542"/>
      <c r="CA63" s="542"/>
      <c r="CB63" s="542"/>
      <c r="CC63" s="542"/>
      <c r="CD63" s="542"/>
      <c r="CE63" s="542"/>
      <c r="CF63" s="542"/>
      <c r="CG63" s="542"/>
      <c r="CH63" s="542"/>
      <c r="CI63" s="542"/>
      <c r="CJ63" s="542"/>
      <c r="CK63" s="542"/>
      <c r="CL63" s="542"/>
      <c r="CM63" s="542"/>
      <c r="CN63" s="542"/>
      <c r="CO63" s="542"/>
      <c r="CP63" s="542"/>
      <c r="CQ63" s="542"/>
      <c r="CR63" s="542"/>
      <c r="CS63" s="542"/>
      <c r="CT63" s="542"/>
      <c r="CU63" s="542"/>
      <c r="CV63" s="542"/>
      <c r="CW63" s="542"/>
      <c r="CX63" s="542"/>
      <c r="CY63" s="542"/>
      <c r="CZ63" s="542"/>
      <c r="DA63" s="542"/>
      <c r="DB63" s="542"/>
      <c r="DC63" s="542"/>
      <c r="DD63" s="542"/>
      <c r="DE63" s="542"/>
      <c r="DF63" s="542"/>
      <c r="DG63" s="542"/>
      <c r="DH63" s="542"/>
    </row>
    <row r="64" spans="1:171" ht="5.25" customHeight="1">
      <c r="AX64" s="474"/>
      <c r="BD64" s="605"/>
      <c r="BE64" s="605"/>
      <c r="BF64" s="605"/>
      <c r="BG64" s="605"/>
      <c r="BH64" s="605"/>
      <c r="BI64" s="605"/>
    </row>
    <row r="65" spans="50:165" ht="5.25" customHeight="1">
      <c r="AX65" s="474"/>
    </row>
    <row r="66" spans="50:165" ht="5.25" customHeight="1">
      <c r="AX66" s="474"/>
      <c r="FD66" s="604"/>
      <c r="FE66" s="604"/>
      <c r="FF66" s="604"/>
      <c r="FG66" s="604"/>
      <c r="FH66" s="604"/>
      <c r="FI66" s="604"/>
    </row>
    <row r="67" spans="50:165" ht="4.5" customHeight="1">
      <c r="AX67" s="474"/>
    </row>
    <row r="68" spans="50:165" ht="5.25" customHeight="1">
      <c r="AX68" s="474"/>
    </row>
    <row r="69" spans="50:165" ht="5.25" customHeight="1">
      <c r="AX69" s="474"/>
    </row>
    <row r="70" spans="50:165" ht="5.25" customHeight="1">
      <c r="AX70" s="474"/>
    </row>
    <row r="71" spans="50:165" ht="5.25" customHeight="1">
      <c r="AX71" s="474"/>
    </row>
    <row r="72" spans="50:165" ht="5.25" customHeight="1">
      <c r="AX72" s="474"/>
    </row>
    <row r="73" spans="50:165" ht="11.85" customHeight="1">
      <c r="AX73" s="474"/>
    </row>
    <row r="74" spans="50:165" ht="12" customHeight="1">
      <c r="AX74" s="474"/>
    </row>
    <row r="75" spans="50:165" ht="12" customHeight="1">
      <c r="AX75" s="474"/>
    </row>
    <row r="76" spans="50:165" ht="12" customHeight="1">
      <c r="AX76" s="474"/>
    </row>
    <row r="77" spans="50:165" ht="12" customHeight="1">
      <c r="AX77" s="474"/>
    </row>
    <row r="78" spans="50:165" ht="12" customHeight="1">
      <c r="AX78" s="474"/>
    </row>
    <row r="79" spans="50:165" ht="12" customHeight="1">
      <c r="AX79" s="474"/>
    </row>
    <row r="80" spans="50:165" ht="12" customHeight="1">
      <c r="AX80" s="474"/>
    </row>
    <row r="81" spans="50:50" ht="12" customHeight="1">
      <c r="AX81" s="474"/>
    </row>
    <row r="82" spans="50:50" ht="12" customHeight="1">
      <c r="AX82" s="474"/>
    </row>
    <row r="83" spans="50:50" ht="11.85" customHeight="1">
      <c r="AX83" s="474"/>
    </row>
    <row r="84" spans="50:50" ht="12" customHeight="1">
      <c r="AX84" s="474"/>
    </row>
    <row r="85" spans="50:50" ht="12" customHeight="1">
      <c r="AX85" s="474"/>
    </row>
    <row r="86" spans="50:50" ht="12" customHeight="1">
      <c r="AX86" s="474"/>
    </row>
    <row r="87" spans="50:50" ht="12" customHeight="1">
      <c r="AX87" s="474"/>
    </row>
    <row r="88" spans="50:50" ht="12" customHeight="1">
      <c r="AX88" s="474"/>
    </row>
    <row r="89" spans="50:50" ht="12" customHeight="1">
      <c r="AX89" s="474"/>
    </row>
    <row r="90" spans="50:50" ht="12" customHeight="1">
      <c r="AX90" s="474"/>
    </row>
    <row r="91" spans="50:50" ht="12" customHeight="1">
      <c r="AX91" s="474"/>
    </row>
    <row r="92" spans="50:50" ht="12" customHeight="1">
      <c r="AX92" s="474"/>
    </row>
    <row r="93" spans="50:50" ht="12" customHeight="1">
      <c r="AX93" s="474"/>
    </row>
    <row r="94" spans="50:50" ht="12" customHeight="1">
      <c r="AX94" s="474"/>
    </row>
    <row r="95" spans="50:50" ht="12" customHeight="1">
      <c r="AX95" s="474"/>
    </row>
    <row r="96" spans="50:50" ht="12" customHeight="1">
      <c r="AX96" s="474"/>
    </row>
    <row r="97" spans="50:50" ht="12" customHeight="1">
      <c r="AX97" s="474"/>
    </row>
    <row r="98" spans="50:50" ht="12" customHeight="1">
      <c r="AX98" s="474"/>
    </row>
    <row r="99" spans="50:50" ht="12" customHeight="1">
      <c r="AX99" s="474"/>
    </row>
    <row r="100" spans="50:50" ht="12" customHeight="1">
      <c r="AX100" s="474"/>
    </row>
    <row r="101" spans="50:50" ht="12" customHeight="1">
      <c r="AX101" s="474"/>
    </row>
    <row r="102" spans="50:50" ht="12" customHeight="1">
      <c r="AX102" s="474"/>
    </row>
    <row r="103" spans="50:50" ht="12" customHeight="1">
      <c r="AX103" s="474"/>
    </row>
    <row r="104" spans="50:50" ht="12" customHeight="1">
      <c r="AX104" s="474"/>
    </row>
  </sheetData>
  <mergeCells count="439">
    <mergeCell ref="CD44:CO44"/>
    <mergeCell ref="CD45:CO45"/>
    <mergeCell ref="CD46:CO46"/>
    <mergeCell ref="CD47:CO47"/>
    <mergeCell ref="CD48:CO48"/>
    <mergeCell ref="CD49:CO49"/>
    <mergeCell ref="CD50:CO50"/>
    <mergeCell ref="CD51:CO51"/>
    <mergeCell ref="CD52:CO52"/>
    <mergeCell ref="N45:X46"/>
    <mergeCell ref="AJ45:AP46"/>
    <mergeCell ref="AQ45:BE46"/>
    <mergeCell ref="C42:Y42"/>
    <mergeCell ref="C43:Y43"/>
    <mergeCell ref="Z42:AE42"/>
    <mergeCell ref="Z43:AE43"/>
    <mergeCell ref="AF42:AI42"/>
    <mergeCell ref="AF43:AI43"/>
    <mergeCell ref="AJ42:AP42"/>
    <mergeCell ref="AJ43:AP43"/>
    <mergeCell ref="AQ42:BE42"/>
    <mergeCell ref="AQ43:BE43"/>
    <mergeCell ref="CD38:CO38"/>
    <mergeCell ref="CD39:CO39"/>
    <mergeCell ref="CD40:CO40"/>
    <mergeCell ref="CD41:CO41"/>
    <mergeCell ref="CD42:CO42"/>
    <mergeCell ref="CD43:CO43"/>
    <mergeCell ref="C29:Y29"/>
    <mergeCell ref="C30:Y30"/>
    <mergeCell ref="N32:X33"/>
    <mergeCell ref="AJ32:AP33"/>
    <mergeCell ref="AQ32:BE33"/>
    <mergeCell ref="C31:Y31"/>
    <mergeCell ref="C32:M33"/>
    <mergeCell ref="Y32:AI33"/>
    <mergeCell ref="C35:Y35"/>
    <mergeCell ref="Z35:AE35"/>
    <mergeCell ref="AF35:AI35"/>
    <mergeCell ref="AF29:AI29"/>
    <mergeCell ref="AF30:AI30"/>
    <mergeCell ref="Z29:AE29"/>
    <mergeCell ref="Z30:AE30"/>
    <mergeCell ref="AJ29:AP29"/>
    <mergeCell ref="AJ30:AP30"/>
    <mergeCell ref="AQ29:BE29"/>
    <mergeCell ref="AQ30:BE30"/>
    <mergeCell ref="CD34:CO34"/>
    <mergeCell ref="Z31:AE31"/>
    <mergeCell ref="AF31:AI31"/>
    <mergeCell ref="AJ31:AP31"/>
    <mergeCell ref="CD29:CO29"/>
    <mergeCell ref="CD30:CO30"/>
    <mergeCell ref="CD31:CO31"/>
    <mergeCell ref="CD32:CO32"/>
    <mergeCell ref="CD33:CO33"/>
    <mergeCell ref="CD53:CO53"/>
    <mergeCell ref="CP30:CU30"/>
    <mergeCell ref="CV30:CY30"/>
    <mergeCell ref="CZ30:DF30"/>
    <mergeCell ref="DG30:DU30"/>
    <mergeCell ref="BG42:CC42"/>
    <mergeCell ref="BG43:CC43"/>
    <mergeCell ref="DG42:DU42"/>
    <mergeCell ref="DG43:DU43"/>
    <mergeCell ref="CP42:CU42"/>
    <mergeCell ref="CP43:CU43"/>
    <mergeCell ref="CP32:CU32"/>
    <mergeCell ref="CV32:CY32"/>
    <mergeCell ref="CZ32:DF32"/>
    <mergeCell ref="CZ31:DF31"/>
    <mergeCell ref="CP34:CU34"/>
    <mergeCell ref="CV34:CY34"/>
    <mergeCell ref="CZ34:DF34"/>
    <mergeCell ref="DG34:DU34"/>
    <mergeCell ref="CP35:CU35"/>
    <mergeCell ref="CV35:CY35"/>
    <mergeCell ref="CZ35:DF35"/>
    <mergeCell ref="DG35:DU35"/>
    <mergeCell ref="CD35:CO35"/>
    <mergeCell ref="AQ51:BE51"/>
    <mergeCell ref="BG51:CC51"/>
    <mergeCell ref="CP51:CU51"/>
    <mergeCell ref="CV51:CY51"/>
    <mergeCell ref="CZ51:DF51"/>
    <mergeCell ref="DG51:DU51"/>
    <mergeCell ref="BG29:CC29"/>
    <mergeCell ref="CP29:CU29"/>
    <mergeCell ref="CV29:CY29"/>
    <mergeCell ref="CZ29:DF29"/>
    <mergeCell ref="DG29:DU29"/>
    <mergeCell ref="BG30:CC30"/>
    <mergeCell ref="DG31:DU31"/>
    <mergeCell ref="DG32:DU32"/>
    <mergeCell ref="BG33:CC33"/>
    <mergeCell ref="CP33:CU33"/>
    <mergeCell ref="CV33:CY33"/>
    <mergeCell ref="CZ33:DF33"/>
    <mergeCell ref="DG33:DU33"/>
    <mergeCell ref="AQ31:BE31"/>
    <mergeCell ref="BG31:CC31"/>
    <mergeCell ref="CP31:CU31"/>
    <mergeCell ref="CV31:CY31"/>
    <mergeCell ref="BG32:CC32"/>
    <mergeCell ref="DE1:DO1"/>
    <mergeCell ref="DS1:DT1"/>
    <mergeCell ref="AT2:BQ2"/>
    <mergeCell ref="C4:BS7"/>
    <mergeCell ref="BT4:BV7"/>
    <mergeCell ref="C9:J12"/>
    <mergeCell ref="K9:BV12"/>
    <mergeCell ref="C14:J17"/>
    <mergeCell ref="K14:AD17"/>
    <mergeCell ref="AE14:AH17"/>
    <mergeCell ref="AI14:AO17"/>
    <mergeCell ref="DP1:DR1"/>
    <mergeCell ref="BX1:DD1"/>
    <mergeCell ref="BX3:DD4"/>
    <mergeCell ref="BX5:DD7"/>
    <mergeCell ref="BX8:DD10"/>
    <mergeCell ref="BX11:CQ13"/>
    <mergeCell ref="CR11:DD13"/>
    <mergeCell ref="BX2:DE2"/>
    <mergeCell ref="DG19:DU19"/>
    <mergeCell ref="C20:Y20"/>
    <mergeCell ref="Z20:AE20"/>
    <mergeCell ref="AF20:AI20"/>
    <mergeCell ref="AJ20:AP20"/>
    <mergeCell ref="AQ20:BE20"/>
    <mergeCell ref="BG20:CC20"/>
    <mergeCell ref="CP20:CU20"/>
    <mergeCell ref="CV20:CY20"/>
    <mergeCell ref="CZ20:DF20"/>
    <mergeCell ref="DG20:DU20"/>
    <mergeCell ref="C19:Y19"/>
    <mergeCell ref="Z19:AE19"/>
    <mergeCell ref="AF19:AI19"/>
    <mergeCell ref="AJ19:AP19"/>
    <mergeCell ref="AQ19:BE19"/>
    <mergeCell ref="BG19:CC19"/>
    <mergeCell ref="CD20:CO20"/>
    <mergeCell ref="CP19:CU19"/>
    <mergeCell ref="CV19:CY19"/>
    <mergeCell ref="CZ19:DF19"/>
    <mergeCell ref="CD19:CO19"/>
    <mergeCell ref="DG21:DU21"/>
    <mergeCell ref="C22:Y22"/>
    <mergeCell ref="Z22:AE22"/>
    <mergeCell ref="AF22:AI22"/>
    <mergeCell ref="AJ22:AP22"/>
    <mergeCell ref="AQ22:BE22"/>
    <mergeCell ref="BG22:CC22"/>
    <mergeCell ref="CP22:CU22"/>
    <mergeCell ref="CV22:CY22"/>
    <mergeCell ref="CZ22:DF22"/>
    <mergeCell ref="DG22:DU22"/>
    <mergeCell ref="C21:Y21"/>
    <mergeCell ref="Z21:AE21"/>
    <mergeCell ref="AF21:AI21"/>
    <mergeCell ref="AJ21:AP21"/>
    <mergeCell ref="AQ21:BE21"/>
    <mergeCell ref="BG21:CC21"/>
    <mergeCell ref="CP21:CU21"/>
    <mergeCell ref="CV21:CY21"/>
    <mergeCell ref="CZ21:DF21"/>
    <mergeCell ref="CD21:CO21"/>
    <mergeCell ref="CD22:CO22"/>
    <mergeCell ref="DG23:DU23"/>
    <mergeCell ref="C24:Y24"/>
    <mergeCell ref="Z24:AE24"/>
    <mergeCell ref="AF24:AI24"/>
    <mergeCell ref="AJ24:AP24"/>
    <mergeCell ref="AQ24:BE24"/>
    <mergeCell ref="BG24:CC24"/>
    <mergeCell ref="CP24:CU24"/>
    <mergeCell ref="CV24:CY24"/>
    <mergeCell ref="CZ24:DF24"/>
    <mergeCell ref="DG24:DU24"/>
    <mergeCell ref="C23:Y23"/>
    <mergeCell ref="Z23:AE23"/>
    <mergeCell ref="AF23:AI23"/>
    <mergeCell ref="AJ23:AP23"/>
    <mergeCell ref="AQ23:BE23"/>
    <mergeCell ref="BG23:CC23"/>
    <mergeCell ref="CP23:CU23"/>
    <mergeCell ref="CV23:CY23"/>
    <mergeCell ref="CZ23:DF23"/>
    <mergeCell ref="CD23:CO23"/>
    <mergeCell ref="CD24:CO24"/>
    <mergeCell ref="DG25:DU25"/>
    <mergeCell ref="C26:Y26"/>
    <mergeCell ref="Z26:AE26"/>
    <mergeCell ref="AF26:AI26"/>
    <mergeCell ref="AJ26:AP26"/>
    <mergeCell ref="AQ26:BE26"/>
    <mergeCell ref="BG26:CC26"/>
    <mergeCell ref="CP26:CU26"/>
    <mergeCell ref="CV26:CY26"/>
    <mergeCell ref="CZ26:DF26"/>
    <mergeCell ref="DG26:DU26"/>
    <mergeCell ref="C25:Y25"/>
    <mergeCell ref="Z25:AE25"/>
    <mergeCell ref="AF25:AI25"/>
    <mergeCell ref="AJ25:AP25"/>
    <mergeCell ref="AQ25:BE25"/>
    <mergeCell ref="BG25:CC25"/>
    <mergeCell ref="CP25:CU25"/>
    <mergeCell ref="CV25:CY25"/>
    <mergeCell ref="CZ25:DF25"/>
    <mergeCell ref="CD25:CO25"/>
    <mergeCell ref="CD26:CO26"/>
    <mergeCell ref="DG27:DU27"/>
    <mergeCell ref="C28:Y28"/>
    <mergeCell ref="Z28:AE28"/>
    <mergeCell ref="AF28:AI28"/>
    <mergeCell ref="AJ28:AP28"/>
    <mergeCell ref="AQ28:BE28"/>
    <mergeCell ref="BG28:CC28"/>
    <mergeCell ref="CP28:CU28"/>
    <mergeCell ref="CV28:CY28"/>
    <mergeCell ref="CZ28:DF28"/>
    <mergeCell ref="DG28:DU28"/>
    <mergeCell ref="C27:Y27"/>
    <mergeCell ref="Z27:AE27"/>
    <mergeCell ref="AF27:AI27"/>
    <mergeCell ref="AJ27:AP27"/>
    <mergeCell ref="AQ27:BE27"/>
    <mergeCell ref="BG27:CC27"/>
    <mergeCell ref="CP27:CU27"/>
    <mergeCell ref="CV27:CY27"/>
    <mergeCell ref="CZ27:DF27"/>
    <mergeCell ref="CD27:CO27"/>
    <mergeCell ref="CD28:CO28"/>
    <mergeCell ref="AJ35:AP35"/>
    <mergeCell ref="AQ35:BE35"/>
    <mergeCell ref="C34:Y34"/>
    <mergeCell ref="Z34:AE34"/>
    <mergeCell ref="AF34:AI34"/>
    <mergeCell ref="AJ34:AP34"/>
    <mergeCell ref="AQ34:BE34"/>
    <mergeCell ref="BG34:CC34"/>
    <mergeCell ref="BG35:CC35"/>
    <mergeCell ref="C36:Y36"/>
    <mergeCell ref="Z36:AE36"/>
    <mergeCell ref="AF36:AI36"/>
    <mergeCell ref="AJ36:AP36"/>
    <mergeCell ref="AQ36:BE36"/>
    <mergeCell ref="CP37:CU37"/>
    <mergeCell ref="CV37:CY37"/>
    <mergeCell ref="CZ37:DF37"/>
    <mergeCell ref="DG37:DU37"/>
    <mergeCell ref="BG36:CC36"/>
    <mergeCell ref="CP36:CU36"/>
    <mergeCell ref="CV36:CY36"/>
    <mergeCell ref="CZ36:DF36"/>
    <mergeCell ref="DG36:DU36"/>
    <mergeCell ref="CD36:CO36"/>
    <mergeCell ref="CD37:CO37"/>
    <mergeCell ref="AJ38:AP38"/>
    <mergeCell ref="AQ38:BE38"/>
    <mergeCell ref="BG38:CC38"/>
    <mergeCell ref="C37:Y37"/>
    <mergeCell ref="Z37:AE37"/>
    <mergeCell ref="AF37:AI37"/>
    <mergeCell ref="AJ37:AP37"/>
    <mergeCell ref="AQ37:BE37"/>
    <mergeCell ref="BG37:CC37"/>
    <mergeCell ref="DG38:DU38"/>
    <mergeCell ref="DG39:DU39"/>
    <mergeCell ref="C40:Y40"/>
    <mergeCell ref="Z40:AE40"/>
    <mergeCell ref="AF40:AI40"/>
    <mergeCell ref="AJ40:AP40"/>
    <mergeCell ref="AQ40:BE40"/>
    <mergeCell ref="BG40:CC40"/>
    <mergeCell ref="CP40:CU40"/>
    <mergeCell ref="CV40:CY40"/>
    <mergeCell ref="CZ40:DF40"/>
    <mergeCell ref="DG40:DU40"/>
    <mergeCell ref="C39:Y39"/>
    <mergeCell ref="Z39:AE39"/>
    <mergeCell ref="AF39:AI39"/>
    <mergeCell ref="AJ39:AP39"/>
    <mergeCell ref="AQ39:BE39"/>
    <mergeCell ref="BG39:CC39"/>
    <mergeCell ref="CP39:CU39"/>
    <mergeCell ref="CV39:CY39"/>
    <mergeCell ref="CZ39:DF39"/>
    <mergeCell ref="C38:Y38"/>
    <mergeCell ref="Z38:AE38"/>
    <mergeCell ref="AF38:AI38"/>
    <mergeCell ref="CV41:CY41"/>
    <mergeCell ref="CZ41:DF41"/>
    <mergeCell ref="CV42:CY42"/>
    <mergeCell ref="CV43:CY43"/>
    <mergeCell ref="CZ42:DF42"/>
    <mergeCell ref="CZ43:DF43"/>
    <mergeCell ref="CP38:CU38"/>
    <mergeCell ref="CV38:CY38"/>
    <mergeCell ref="CZ38:DF38"/>
    <mergeCell ref="C45:M46"/>
    <mergeCell ref="Y45:AI46"/>
    <mergeCell ref="BG45:CC45"/>
    <mergeCell ref="CP45:CU45"/>
    <mergeCell ref="CV45:CY45"/>
    <mergeCell ref="CZ45:DF45"/>
    <mergeCell ref="DG41:DU41"/>
    <mergeCell ref="C44:Y44"/>
    <mergeCell ref="Z44:AE44"/>
    <mergeCell ref="AF44:AI44"/>
    <mergeCell ref="AJ44:AP44"/>
    <mergeCell ref="AQ44:BE44"/>
    <mergeCell ref="BG44:CC44"/>
    <mergeCell ref="CP44:CU44"/>
    <mergeCell ref="CV44:CY44"/>
    <mergeCell ref="CZ44:DF44"/>
    <mergeCell ref="DG44:DU44"/>
    <mergeCell ref="C41:Y41"/>
    <mergeCell ref="Z41:AE41"/>
    <mergeCell ref="AF41:AI41"/>
    <mergeCell ref="AJ41:AP41"/>
    <mergeCell ref="AQ41:BE41"/>
    <mergeCell ref="BG41:CC41"/>
    <mergeCell ref="CP41:CU41"/>
    <mergeCell ref="AQ47:BE47"/>
    <mergeCell ref="BG47:CC47"/>
    <mergeCell ref="DG45:DU45"/>
    <mergeCell ref="BG46:CC46"/>
    <mergeCell ref="CP46:CU46"/>
    <mergeCell ref="CV46:CY46"/>
    <mergeCell ref="CZ46:DF46"/>
    <mergeCell ref="DG46:DU46"/>
    <mergeCell ref="CP47:CU47"/>
    <mergeCell ref="CV47:CY47"/>
    <mergeCell ref="CZ47:DF47"/>
    <mergeCell ref="DG47:DU47"/>
    <mergeCell ref="CZ48:DF48"/>
    <mergeCell ref="DG48:DU48"/>
    <mergeCell ref="C49:Y49"/>
    <mergeCell ref="Z49:AE49"/>
    <mergeCell ref="AF49:AI49"/>
    <mergeCell ref="AJ49:AP49"/>
    <mergeCell ref="AQ49:BE49"/>
    <mergeCell ref="BG49:CC49"/>
    <mergeCell ref="CP49:CU49"/>
    <mergeCell ref="CV49:CY49"/>
    <mergeCell ref="CZ49:DF49"/>
    <mergeCell ref="DG49:DU49"/>
    <mergeCell ref="C48:Y48"/>
    <mergeCell ref="Z48:AE48"/>
    <mergeCell ref="AF48:AI48"/>
    <mergeCell ref="AJ48:AP48"/>
    <mergeCell ref="AQ48:BE48"/>
    <mergeCell ref="BG48:CC48"/>
    <mergeCell ref="DG50:DU50"/>
    <mergeCell ref="C52:Y52"/>
    <mergeCell ref="Z52:AE52"/>
    <mergeCell ref="AF52:AI52"/>
    <mergeCell ref="AJ52:AP52"/>
    <mergeCell ref="AQ52:BE52"/>
    <mergeCell ref="BG52:CC52"/>
    <mergeCell ref="CP52:CU52"/>
    <mergeCell ref="CV52:CY52"/>
    <mergeCell ref="CZ52:DF52"/>
    <mergeCell ref="DG52:DU52"/>
    <mergeCell ref="C50:Y50"/>
    <mergeCell ref="Z50:AE50"/>
    <mergeCell ref="AF50:AI50"/>
    <mergeCell ref="AJ50:AP50"/>
    <mergeCell ref="AQ50:BE50"/>
    <mergeCell ref="BG50:CC50"/>
    <mergeCell ref="CP50:CU50"/>
    <mergeCell ref="CV50:CY50"/>
    <mergeCell ref="CZ50:DF50"/>
    <mergeCell ref="C51:Y51"/>
    <mergeCell ref="Z51:AE51"/>
    <mergeCell ref="AF51:AI51"/>
    <mergeCell ref="AJ51:AP51"/>
    <mergeCell ref="C60:BC60"/>
    <mergeCell ref="DG53:DU53"/>
    <mergeCell ref="C54:Y54"/>
    <mergeCell ref="Z54:AE54"/>
    <mergeCell ref="AF54:AI54"/>
    <mergeCell ref="AJ54:AP54"/>
    <mergeCell ref="AQ54:BE54"/>
    <mergeCell ref="BG54:CC54"/>
    <mergeCell ref="CP54:CU54"/>
    <mergeCell ref="CV54:CY54"/>
    <mergeCell ref="CZ54:DF54"/>
    <mergeCell ref="DG54:DU54"/>
    <mergeCell ref="C53:Y53"/>
    <mergeCell ref="Z53:AE53"/>
    <mergeCell ref="AF53:AI53"/>
    <mergeCell ref="AJ53:AP53"/>
    <mergeCell ref="AQ53:BE53"/>
    <mergeCell ref="BG53:CC53"/>
    <mergeCell ref="CP53:CU53"/>
    <mergeCell ref="CV53:CY53"/>
    <mergeCell ref="CZ53:DF53"/>
    <mergeCell ref="CC55:CY56"/>
    <mergeCell ref="C58:BC58"/>
    <mergeCell ref="CD54:CO54"/>
    <mergeCell ref="BG58:BQ59"/>
    <mergeCell ref="CC58:CY59"/>
    <mergeCell ref="DC58:DH59"/>
    <mergeCell ref="DI58:DU59"/>
    <mergeCell ref="C55:M56"/>
    <mergeCell ref="Y55:AI56"/>
    <mergeCell ref="BG55:BQ56"/>
    <mergeCell ref="C59:BC59"/>
    <mergeCell ref="AJ55:AP56"/>
    <mergeCell ref="AQ55:BE56"/>
    <mergeCell ref="CZ55:DF56"/>
    <mergeCell ref="DG55:DU56"/>
    <mergeCell ref="BR58:CB59"/>
    <mergeCell ref="BY14:CA17"/>
    <mergeCell ref="CB14:CD17"/>
    <mergeCell ref="CE14:CG17"/>
    <mergeCell ref="CH14:CJ17"/>
    <mergeCell ref="CK14:CP17"/>
    <mergeCell ref="CV14:CW17"/>
    <mergeCell ref="CQ14:CU17"/>
    <mergeCell ref="N55:X56"/>
    <mergeCell ref="BR55:CB56"/>
    <mergeCell ref="AP14:AU17"/>
    <mergeCell ref="AV14:AZ17"/>
    <mergeCell ref="BA14:BD17"/>
    <mergeCell ref="BE14:BH17"/>
    <mergeCell ref="BI14:BL17"/>
    <mergeCell ref="BM14:BO17"/>
    <mergeCell ref="BP14:BR17"/>
    <mergeCell ref="BS14:BU17"/>
    <mergeCell ref="BV14:BX17"/>
    <mergeCell ref="CP48:CU48"/>
    <mergeCell ref="CV48:CY48"/>
    <mergeCell ref="C47:Y47"/>
    <mergeCell ref="Z47:AE47"/>
    <mergeCell ref="AF47:AI47"/>
    <mergeCell ref="AJ47:AP47"/>
  </mergeCells>
  <phoneticPr fontId="1"/>
  <pageMargins left="0.7" right="0.7" top="0.75" bottom="0.75" header="0.3" footer="0.3"/>
  <pageSetup paperSize="9" scale="86" orientation="landscape"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CL339"/>
  <sheetViews>
    <sheetView showZeros="0" topLeftCell="A70" zoomScaleNormal="100" zoomScaleSheetLayoutView="80" workbookViewId="0">
      <selection activeCell="AF105" sqref="AF105:AL105"/>
    </sheetView>
  </sheetViews>
  <sheetFormatPr defaultRowHeight="13.5"/>
  <cols>
    <col min="1" max="56" width="3.125" customWidth="1"/>
    <col min="57" max="59" width="2.625" customWidth="1"/>
  </cols>
  <sheetData>
    <row r="1" spans="1:78" ht="9.9499999999999993" customHeight="1" thickBot="1">
      <c r="A1" s="1499" t="s">
        <v>15</v>
      </c>
      <c r="B1" s="1504"/>
      <c r="C1" s="1504"/>
      <c r="D1" s="1504"/>
      <c r="E1" s="1504"/>
      <c r="F1" s="1504"/>
      <c r="G1" s="1506" t="s">
        <v>227</v>
      </c>
      <c r="H1" s="1507"/>
      <c r="I1" s="1507"/>
      <c r="J1" s="1507"/>
      <c r="K1" s="1507"/>
      <c r="L1" s="1507"/>
      <c r="M1" s="1507"/>
      <c r="N1" s="1507"/>
      <c r="O1" s="1507"/>
      <c r="P1" s="1507"/>
      <c r="Q1" s="1507"/>
      <c r="R1" s="1507"/>
      <c r="S1" s="1507"/>
      <c r="T1" s="1507"/>
      <c r="U1" s="1507"/>
      <c r="V1" s="1507"/>
      <c r="W1" s="1510" t="s">
        <v>710</v>
      </c>
      <c r="X1" s="1510"/>
      <c r="Y1" s="1510"/>
      <c r="Z1" s="1510"/>
      <c r="AA1" s="359"/>
      <c r="AB1" s="1510" t="s">
        <v>711</v>
      </c>
      <c r="AC1" s="1510"/>
      <c r="AD1" s="1510"/>
      <c r="AE1" s="1511"/>
      <c r="AF1" s="1512" t="s">
        <v>5</v>
      </c>
      <c r="AG1" s="1512"/>
      <c r="AH1" s="1512"/>
      <c r="AI1" s="1512"/>
      <c r="AJ1" s="1513" t="s">
        <v>534</v>
      </c>
      <c r="AK1" s="1513"/>
      <c r="AL1" s="1507" t="s">
        <v>535</v>
      </c>
      <c r="AM1" s="1507"/>
      <c r="AN1" s="1515" t="s">
        <v>536</v>
      </c>
      <c r="AO1" s="1515"/>
      <c r="AP1" s="1517" t="s">
        <v>537</v>
      </c>
      <c r="AQ1" s="1517"/>
      <c r="AR1" s="1519" t="s">
        <v>538</v>
      </c>
      <c r="AS1" s="1564" t="s">
        <v>753</v>
      </c>
      <c r="AT1" s="1564"/>
      <c r="AU1" s="1564"/>
      <c r="AV1" s="1564"/>
      <c r="AW1" s="1564"/>
      <c r="AX1" s="1564"/>
      <c r="AY1" s="1564"/>
      <c r="AZ1" s="1565"/>
      <c r="BA1" s="1523"/>
      <c r="BB1" s="1524"/>
      <c r="BC1" s="1524"/>
      <c r="BD1" s="1525"/>
    </row>
    <row r="2" spans="1:78" ht="15.75" customHeight="1">
      <c r="A2" s="1352"/>
      <c r="B2" s="1505"/>
      <c r="C2" s="1505"/>
      <c r="D2" s="1505"/>
      <c r="E2" s="1505"/>
      <c r="F2" s="1505"/>
      <c r="G2" s="1508"/>
      <c r="H2" s="1509"/>
      <c r="I2" s="1509"/>
      <c r="J2" s="1509"/>
      <c r="K2" s="1509"/>
      <c r="L2" s="1509"/>
      <c r="M2" s="1509"/>
      <c r="N2" s="1509"/>
      <c r="O2" s="1509"/>
      <c r="P2" s="1509"/>
      <c r="Q2" s="1509"/>
      <c r="R2" s="1509"/>
      <c r="S2" s="1509"/>
      <c r="T2" s="1509"/>
      <c r="U2" s="1509"/>
      <c r="V2" s="1509"/>
      <c r="W2" s="1526">
        <f>ヒアリングシート!$C$14</f>
        <v>0</v>
      </c>
      <c r="X2" s="1526"/>
      <c r="Y2" s="1526"/>
      <c r="Z2" s="1526"/>
      <c r="AA2" s="358"/>
      <c r="AB2" s="1526" t="str">
        <f>ヒアリングシート!$C$13</f>
        <v>100-</v>
      </c>
      <c r="AC2" s="1526"/>
      <c r="AD2" s="1526"/>
      <c r="AE2" s="1527"/>
      <c r="AF2" s="1528">
        <f ca="1">TODAY()</f>
        <v>44818</v>
      </c>
      <c r="AG2" s="1528"/>
      <c r="AH2" s="1528"/>
      <c r="AI2" s="1528"/>
      <c r="AJ2" s="1514"/>
      <c r="AK2" s="1514"/>
      <c r="AL2" s="1509"/>
      <c r="AM2" s="1509"/>
      <c r="AN2" s="1516"/>
      <c r="AO2" s="1516"/>
      <c r="AP2" s="1518"/>
      <c r="AQ2" s="1518"/>
      <c r="AR2" s="1520"/>
      <c r="AS2" s="1367">
        <f>お申込・受付票!$B$8</f>
        <v>0</v>
      </c>
      <c r="AT2" s="1367"/>
      <c r="AU2" s="1367"/>
      <c r="AV2" s="1367"/>
      <c r="AW2" s="1367"/>
      <c r="AX2" s="1367"/>
      <c r="AY2" s="1367"/>
      <c r="AZ2" s="367" t="s">
        <v>754</v>
      </c>
      <c r="BA2" s="1529" t="s">
        <v>204</v>
      </c>
      <c r="BB2" s="1530" t="s">
        <v>206</v>
      </c>
      <c r="BC2" s="1531"/>
      <c r="BD2" s="1532"/>
    </row>
    <row r="3" spans="1:78" ht="20.25" customHeight="1">
      <c r="A3" s="877" t="s">
        <v>1</v>
      </c>
      <c r="B3" s="626"/>
      <c r="C3" s="626"/>
      <c r="D3" s="626"/>
      <c r="E3" s="626"/>
      <c r="F3" s="626"/>
      <c r="G3" s="1533" t="str">
        <f>ヒアリングシート!C15</f>
        <v>230 あ 120</v>
      </c>
      <c r="H3" s="1534"/>
      <c r="I3" s="1534"/>
      <c r="J3" s="1534"/>
      <c r="K3" s="1534"/>
      <c r="L3" s="1534"/>
      <c r="M3" s="1534"/>
      <c r="N3" s="1534"/>
      <c r="O3" s="1534"/>
      <c r="P3" s="1534"/>
      <c r="Q3" s="1534"/>
      <c r="R3" s="1534"/>
      <c r="S3" s="1535"/>
      <c r="T3" s="1536" t="str">
        <f>ヒアリングシート!C17</f>
        <v>ノーマル</v>
      </c>
      <c r="U3" s="1537"/>
      <c r="V3" s="1537"/>
      <c r="W3" s="1537"/>
      <c r="X3" s="1537"/>
      <c r="Y3" s="1537"/>
      <c r="Z3" s="626" t="s">
        <v>0</v>
      </c>
      <c r="AA3" s="626"/>
      <c r="AB3" s="626"/>
      <c r="AC3" s="626"/>
      <c r="AD3" s="626"/>
      <c r="AE3" s="626"/>
      <c r="AF3" s="1364" t="str">
        <f>ヒアリングシート!C16</f>
        <v>山崎識</v>
      </c>
      <c r="AG3" s="1365"/>
      <c r="AH3" s="1365"/>
      <c r="AI3" s="1365"/>
      <c r="AJ3" s="1365"/>
      <c r="AK3" s="1365"/>
      <c r="AL3" s="1365"/>
      <c r="AM3" s="1365"/>
      <c r="AN3" s="1365"/>
      <c r="AO3" s="1365"/>
      <c r="AP3" s="1365"/>
      <c r="AQ3" s="1365"/>
      <c r="AR3" s="348" t="s">
        <v>30</v>
      </c>
      <c r="AS3" s="1366">
        <f>お申込・受付票!$B$11</f>
        <v>0</v>
      </c>
      <c r="AT3" s="1367"/>
      <c r="AU3" s="1367"/>
      <c r="AV3" s="1367"/>
      <c r="AW3" s="1367"/>
      <c r="AX3" s="1367"/>
      <c r="AY3" s="1367"/>
      <c r="AZ3" s="367" t="s">
        <v>754</v>
      </c>
      <c r="BA3" s="1346"/>
      <c r="BB3" s="1331">
        <f>K8-BI3</f>
        <v>-2.0833333333333332E-2</v>
      </c>
      <c r="BC3" s="1332"/>
      <c r="BD3" s="1333"/>
      <c r="BH3" s="40">
        <v>1.3888888888888888E-2</v>
      </c>
      <c r="BI3" s="3">
        <v>2.0833333333333332E-2</v>
      </c>
      <c r="BJ3" s="3">
        <v>0.91666666666666663</v>
      </c>
      <c r="BK3" s="3">
        <v>0.20833333333333334</v>
      </c>
      <c r="BL3" s="3">
        <v>0</v>
      </c>
      <c r="BM3" s="4">
        <v>1</v>
      </c>
      <c r="BN3" s="3">
        <v>0.33333333333333331</v>
      </c>
      <c r="BO3" s="53">
        <v>2.7777777777777776E-2</v>
      </c>
      <c r="BP3" s="24"/>
    </row>
    <row r="4" spans="1:78" ht="20.25" customHeight="1" thickBot="1">
      <c r="A4" s="898" t="s">
        <v>578</v>
      </c>
      <c r="B4" s="812"/>
      <c r="C4" s="812"/>
      <c r="D4" s="812"/>
      <c r="E4" s="812"/>
      <c r="F4" s="814"/>
      <c r="G4" s="1479">
        <f>お申込・受付票!B5</f>
        <v>0</v>
      </c>
      <c r="H4" s="1480"/>
      <c r="I4" s="1480"/>
      <c r="J4" s="1480"/>
      <c r="K4" s="1480"/>
      <c r="L4" s="1480"/>
      <c r="M4" s="1480"/>
      <c r="N4" s="1480"/>
      <c r="O4" s="1480"/>
      <c r="P4" s="1480"/>
      <c r="Q4" s="1480"/>
      <c r="R4" s="1480"/>
      <c r="S4" s="1480"/>
      <c r="T4" s="1480"/>
      <c r="U4" s="1480"/>
      <c r="V4" s="1480"/>
      <c r="W4" s="1480"/>
      <c r="X4" s="1480"/>
      <c r="Y4" s="1480"/>
      <c r="Z4" s="1481" t="s">
        <v>3</v>
      </c>
      <c r="AA4" s="1481"/>
      <c r="AB4" s="1481"/>
      <c r="AC4" s="1481"/>
      <c r="AD4" s="1482"/>
      <c r="AE4" s="1482"/>
      <c r="AF4" s="768" t="str">
        <f>ヒアリングシート!C18</f>
        <v>ワンマン</v>
      </c>
      <c r="AG4" s="768"/>
      <c r="AH4" s="768"/>
      <c r="AI4" s="768"/>
      <c r="AJ4" s="768"/>
      <c r="AK4" s="768"/>
      <c r="AL4" s="768"/>
      <c r="AM4" s="768"/>
      <c r="AN4" s="768"/>
      <c r="AO4" s="768"/>
      <c r="AP4" s="768"/>
      <c r="AQ4" s="782"/>
      <c r="AR4" s="371" t="s">
        <v>30</v>
      </c>
      <c r="AS4" s="1465">
        <f>ヒアリングシート!C32</f>
        <v>0</v>
      </c>
      <c r="AT4" s="1589"/>
      <c r="AU4" s="1589"/>
      <c r="AV4" s="1589"/>
      <c r="AW4" s="1589"/>
      <c r="AX4" s="1589"/>
      <c r="AY4" s="1589"/>
      <c r="AZ4" s="1590"/>
      <c r="BA4" s="1346" t="s">
        <v>205</v>
      </c>
      <c r="BB4" s="785"/>
      <c r="BC4" s="627"/>
      <c r="BD4" s="742"/>
    </row>
    <row r="5" spans="1:78" ht="20.25" customHeight="1" thickBot="1">
      <c r="A5" s="1483" t="s">
        <v>31</v>
      </c>
      <c r="B5" s="1484"/>
      <c r="C5" s="1484"/>
      <c r="D5" s="1484"/>
      <c r="E5" s="1484"/>
      <c r="F5" s="1484"/>
      <c r="G5" s="1485">
        <f>料金計算表!C10</f>
        <v>44905</v>
      </c>
      <c r="H5" s="881"/>
      <c r="I5" s="881"/>
      <c r="J5" s="881"/>
      <c r="K5" s="881"/>
      <c r="L5" s="881"/>
      <c r="M5" s="881"/>
      <c r="N5" s="881"/>
      <c r="O5" s="881"/>
      <c r="P5" s="881"/>
      <c r="Q5" s="881" t="s">
        <v>229</v>
      </c>
      <c r="R5" s="1486"/>
      <c r="S5" s="1591">
        <f>ヒアリングシート!C3</f>
        <v>0</v>
      </c>
      <c r="T5" s="1592"/>
      <c r="U5" s="1595" t="s">
        <v>230</v>
      </c>
      <c r="V5" s="1596"/>
      <c r="W5" s="1351" t="str">
        <f>IF(お申込・受付票!E2=0,リスト集!P18,IF(S5=1,リスト集!P19,IF(S5=2,リスト集!P21)))</f>
        <v>（1/1）</v>
      </c>
      <c r="X5" s="1351"/>
      <c r="Y5" s="1351"/>
      <c r="Z5" s="1489">
        <f>料金計算表!B10</f>
        <v>10</v>
      </c>
      <c r="AA5" s="1490"/>
      <c r="AB5" s="368" t="s">
        <v>755</v>
      </c>
      <c r="AC5" s="1600" t="s">
        <v>795</v>
      </c>
      <c r="AD5" s="1499" t="s">
        <v>823</v>
      </c>
      <c r="AE5" s="1512"/>
      <c r="AF5" s="1512"/>
      <c r="AG5" s="1512"/>
      <c r="AH5" s="1567" t="s">
        <v>797</v>
      </c>
      <c r="AI5" s="1567"/>
      <c r="AJ5" s="1567"/>
      <c r="AK5" s="1567" t="s">
        <v>797</v>
      </c>
      <c r="AL5" s="1567"/>
      <c r="AM5" s="1627"/>
      <c r="AN5" s="1567" t="s">
        <v>804</v>
      </c>
      <c r="AO5" s="1567"/>
      <c r="AP5" s="1568" t="s">
        <v>802</v>
      </c>
      <c r="AQ5" s="1568"/>
      <c r="AR5" s="1567" t="s">
        <v>805</v>
      </c>
      <c r="AS5" s="1567"/>
      <c r="AT5" s="1567" t="s">
        <v>806</v>
      </c>
      <c r="AU5" s="1567"/>
      <c r="AV5" s="1568" t="s">
        <v>803</v>
      </c>
      <c r="AW5" s="1568"/>
      <c r="AX5" s="1567" t="s">
        <v>817</v>
      </c>
      <c r="AY5" s="1567"/>
      <c r="AZ5" s="1637"/>
      <c r="BA5" s="1347"/>
      <c r="BB5" s="785"/>
      <c r="BC5" s="627"/>
      <c r="BD5" s="742"/>
      <c r="BF5" s="1334" t="s">
        <v>769</v>
      </c>
      <c r="BG5" s="1334"/>
      <c r="BH5">
        <f>IF(運行指示書!AF3=リスト集!G3,0,1)+IF(運行指示書!AF3=リスト集!G4,0,1)+IF(運行指示書!AF3=リスト集!G5,0,1)+IF(運行指示書!AF3=リスト集!G6,0,1)+IF(運行指示書!AF3=リスト集!G7,0,1)</f>
        <v>4</v>
      </c>
      <c r="BI5" s="332" t="s">
        <v>765</v>
      </c>
      <c r="BK5" s="373"/>
      <c r="BL5" s="374"/>
      <c r="BM5" s="374"/>
      <c r="BN5" s="374"/>
      <c r="BO5" s="374"/>
      <c r="BP5" s="374"/>
      <c r="BQ5" s="374"/>
      <c r="BR5" s="374"/>
      <c r="BS5" s="374"/>
      <c r="BT5" s="374"/>
      <c r="BU5" s="374"/>
      <c r="BV5" s="374"/>
      <c r="BW5" s="374"/>
      <c r="BX5" s="376"/>
      <c r="BY5" s="376"/>
    </row>
    <row r="6" spans="1:78" ht="20.25" customHeight="1" thickBot="1">
      <c r="A6" s="1492" t="s">
        <v>201</v>
      </c>
      <c r="B6" s="1493"/>
      <c r="C6" s="1493"/>
      <c r="D6" s="1493"/>
      <c r="E6" s="1493"/>
      <c r="F6" s="1493"/>
      <c r="G6" s="1493"/>
      <c r="H6" s="1493"/>
      <c r="I6" s="1493"/>
      <c r="J6" s="1493"/>
      <c r="K6" s="1493"/>
      <c r="L6" s="1493"/>
      <c r="M6" s="1493"/>
      <c r="N6" s="1493"/>
      <c r="O6" s="1493"/>
      <c r="P6" s="1492" t="s">
        <v>592</v>
      </c>
      <c r="Q6" s="1493"/>
      <c r="R6" s="1493"/>
      <c r="S6" s="1493"/>
      <c r="T6" s="1493"/>
      <c r="U6" s="1493"/>
      <c r="V6" s="1493"/>
      <c r="W6" s="1493"/>
      <c r="X6" s="1493"/>
      <c r="Y6" s="1493"/>
      <c r="Z6" s="1493"/>
      <c r="AA6" s="1493"/>
      <c r="AB6" s="1493"/>
      <c r="AC6" s="1601"/>
      <c r="AD6" s="1581" t="s">
        <v>796</v>
      </c>
      <c r="AE6" s="1569"/>
      <c r="AF6" s="1569"/>
      <c r="AG6" s="1569"/>
      <c r="AH6" s="1585" t="s">
        <v>799</v>
      </c>
      <c r="AI6" s="1585"/>
      <c r="AJ6" s="1585"/>
      <c r="AK6" s="1585" t="s">
        <v>799</v>
      </c>
      <c r="AL6" s="1585"/>
      <c r="AM6" s="1628"/>
      <c r="AN6" s="1569" t="s">
        <v>807</v>
      </c>
      <c r="AO6" s="1569"/>
      <c r="AP6" s="1569" t="s">
        <v>808</v>
      </c>
      <c r="AQ6" s="1569"/>
      <c r="AR6" s="1372" t="s">
        <v>809</v>
      </c>
      <c r="AS6" s="1372"/>
      <c r="AT6" s="1620" t="s">
        <v>824</v>
      </c>
      <c r="AU6" s="1621"/>
      <c r="AV6" s="1620" t="s">
        <v>815</v>
      </c>
      <c r="AW6" s="1620"/>
      <c r="AX6" s="1620" t="s">
        <v>818</v>
      </c>
      <c r="AY6" s="1620"/>
      <c r="AZ6" s="1638"/>
      <c r="BA6" s="1494" t="s">
        <v>204</v>
      </c>
      <c r="BB6" s="1496" t="s">
        <v>207</v>
      </c>
      <c r="BC6" s="1497"/>
      <c r="BD6" s="1498"/>
      <c r="BF6" s="1334"/>
      <c r="BG6" s="1334"/>
      <c r="BH6" s="366"/>
      <c r="BI6" s="363"/>
      <c r="BX6" s="376"/>
      <c r="BY6" s="376"/>
    </row>
    <row r="7" spans="1:78" ht="10.5" customHeight="1" thickBot="1">
      <c r="A7" s="1499">
        <v>1</v>
      </c>
      <c r="B7" s="1500" t="s">
        <v>192</v>
      </c>
      <c r="C7" s="1501"/>
      <c r="D7" s="1428" t="s">
        <v>749</v>
      </c>
      <c r="E7" s="1429"/>
      <c r="F7" s="1429"/>
      <c r="G7" s="1429"/>
      <c r="H7" s="1429"/>
      <c r="I7" s="1429"/>
      <c r="J7" s="1430"/>
      <c r="K7" s="1434" t="s">
        <v>4</v>
      </c>
      <c r="L7" s="1435"/>
      <c r="M7" s="1435"/>
      <c r="N7" s="1435"/>
      <c r="O7" s="1435"/>
      <c r="P7" s="1436"/>
      <c r="Q7" s="1428" t="s">
        <v>748</v>
      </c>
      <c r="R7" s="1437"/>
      <c r="S7" s="1441" t="s">
        <v>202</v>
      </c>
      <c r="T7" s="1441"/>
      <c r="U7" s="1441"/>
      <c r="V7" s="1441"/>
      <c r="W7" s="1441"/>
      <c r="X7" s="1441" t="s">
        <v>4</v>
      </c>
      <c r="Y7" s="1441"/>
      <c r="Z7" s="1441"/>
      <c r="AA7" s="1441"/>
      <c r="AB7" s="1441"/>
      <c r="AC7" s="1601"/>
      <c r="AD7" s="1582" t="s">
        <v>798</v>
      </c>
      <c r="AE7" s="1372"/>
      <c r="AF7" s="1372"/>
      <c r="AG7" s="1372"/>
      <c r="AH7" s="1584"/>
      <c r="AI7" s="1584"/>
      <c r="AJ7" s="1584"/>
      <c r="AK7" s="1584"/>
      <c r="AL7" s="1584"/>
      <c r="AM7" s="1629"/>
      <c r="AN7" s="1623" t="s">
        <v>816</v>
      </c>
      <c r="AO7" s="1623"/>
      <c r="AP7" s="1623"/>
      <c r="AQ7" s="1623"/>
      <c r="AR7" s="1623"/>
      <c r="AS7" s="1623"/>
      <c r="AT7" s="1372" t="s">
        <v>812</v>
      </c>
      <c r="AU7" s="1372"/>
      <c r="AV7" s="1372" t="s">
        <v>813</v>
      </c>
      <c r="AW7" s="1372"/>
      <c r="AX7" s="1372" t="s">
        <v>814</v>
      </c>
      <c r="AY7" s="1372"/>
      <c r="AZ7" s="1633"/>
      <c r="BA7" s="1495"/>
      <c r="BB7" s="1442">
        <f>AM31+BO3</f>
        <v>2.7777777777777776E-2</v>
      </c>
      <c r="BC7" s="1443"/>
      <c r="BD7" s="1444"/>
      <c r="BF7" s="1334"/>
      <c r="BG7" s="1334"/>
      <c r="BI7" s="363"/>
      <c r="BK7" s="331"/>
      <c r="BL7" s="331"/>
      <c r="BM7" s="331"/>
      <c r="BN7" s="331"/>
      <c r="BO7" s="331"/>
      <c r="BP7" s="331"/>
      <c r="BQ7" s="331"/>
      <c r="BR7" s="331"/>
      <c r="BS7" s="331"/>
      <c r="BT7" s="331"/>
      <c r="BU7" s="331"/>
      <c r="BV7" s="331"/>
      <c r="BW7" s="331"/>
    </row>
    <row r="8" spans="1:78" ht="19.5" customHeight="1" thickTop="1">
      <c r="A8" s="1352"/>
      <c r="B8" s="1502"/>
      <c r="C8" s="1503"/>
      <c r="D8" s="1431"/>
      <c r="E8" s="1432"/>
      <c r="F8" s="1432"/>
      <c r="G8" s="1432"/>
      <c r="H8" s="1432"/>
      <c r="I8" s="1432"/>
      <c r="J8" s="1433"/>
      <c r="K8" s="1445">
        <f>K11-K9</f>
        <v>0</v>
      </c>
      <c r="L8" s="1446"/>
      <c r="M8" s="1446"/>
      <c r="N8" s="1446"/>
      <c r="O8" s="1446"/>
      <c r="P8" s="1447"/>
      <c r="Q8" s="1438"/>
      <c r="R8" s="1439"/>
      <c r="S8" s="1448" t="s">
        <v>747</v>
      </c>
      <c r="T8" s="1448"/>
      <c r="U8" s="1448"/>
      <c r="V8" s="1448"/>
      <c r="W8" s="1449"/>
      <c r="X8" s="1452" t="s">
        <v>589</v>
      </c>
      <c r="Y8" s="1452"/>
      <c r="Z8" s="1452"/>
      <c r="AA8" s="1452"/>
      <c r="AB8" s="1452"/>
      <c r="AC8" s="1601"/>
      <c r="AD8" s="1582" t="s">
        <v>800</v>
      </c>
      <c r="AE8" s="1372"/>
      <c r="AF8" s="1372"/>
      <c r="AG8" s="1372"/>
      <c r="AH8" s="1584"/>
      <c r="AI8" s="1584"/>
      <c r="AJ8" s="1584"/>
      <c r="AK8" s="1584"/>
      <c r="AL8" s="1584"/>
      <c r="AM8" s="1629"/>
      <c r="AN8" s="1621" t="s">
        <v>811</v>
      </c>
      <c r="AO8" s="1621"/>
      <c r="AP8" s="1372"/>
      <c r="AQ8" s="1372"/>
      <c r="AR8" s="1372"/>
      <c r="AS8" s="1372"/>
      <c r="AT8" s="1372"/>
      <c r="AU8" s="1372"/>
      <c r="AV8" s="1372"/>
      <c r="AW8" s="1372"/>
      <c r="AX8" s="1372"/>
      <c r="AY8" s="1372"/>
      <c r="AZ8" s="1633"/>
      <c r="BA8" s="1454" t="s">
        <v>205</v>
      </c>
      <c r="BB8" s="785"/>
      <c r="BC8" s="627"/>
      <c r="BD8" s="742"/>
      <c r="BF8" s="1334"/>
      <c r="BG8" s="1334"/>
      <c r="BI8" s="363"/>
      <c r="BK8" s="331"/>
      <c r="BL8" s="331"/>
      <c r="BM8" s="331"/>
      <c r="BN8" s="331"/>
      <c r="BO8" s="331"/>
      <c r="BP8" s="331"/>
      <c r="BQ8" s="331"/>
      <c r="BR8" s="331"/>
      <c r="BS8" s="331"/>
      <c r="BT8" s="331"/>
      <c r="BU8" s="331"/>
      <c r="BV8" s="331"/>
      <c r="BW8" s="331"/>
    </row>
    <row r="9" spans="1:78" ht="21" customHeight="1" thickBot="1">
      <c r="A9" s="1383">
        <v>2</v>
      </c>
      <c r="B9" s="1457" t="s">
        <v>65</v>
      </c>
      <c r="C9" s="1458"/>
      <c r="D9" s="1593" t="str">
        <f>ヒアリングシート!C23</f>
        <v>一般道「湖岸/国8」</v>
      </c>
      <c r="E9" s="1594"/>
      <c r="F9" s="1594"/>
      <c r="G9" s="1594"/>
      <c r="H9" s="1594"/>
      <c r="I9" s="1594"/>
      <c r="J9" s="1594"/>
      <c r="K9" s="1461">
        <f>ヒアリングシート!C22</f>
        <v>0</v>
      </c>
      <c r="L9" s="1462"/>
      <c r="M9" s="1463" t="s">
        <v>746</v>
      </c>
      <c r="N9" s="1464"/>
      <c r="O9" s="1315" t="s">
        <v>886</v>
      </c>
      <c r="P9" s="1316"/>
      <c r="Q9" s="1438"/>
      <c r="R9" s="1439"/>
      <c r="S9" s="1450"/>
      <c r="T9" s="1450"/>
      <c r="U9" s="1450"/>
      <c r="V9" s="1450"/>
      <c r="W9" s="1451"/>
      <c r="X9" s="1453"/>
      <c r="Y9" s="1453"/>
      <c r="Z9" s="1453"/>
      <c r="AA9" s="1453"/>
      <c r="AB9" s="1453"/>
      <c r="AC9" s="1602"/>
      <c r="AD9" s="1583" t="s">
        <v>801</v>
      </c>
      <c r="AE9" s="1555"/>
      <c r="AF9" s="1555"/>
      <c r="AG9" s="1555"/>
      <c r="AH9" s="1566"/>
      <c r="AI9" s="1566"/>
      <c r="AJ9" s="1566"/>
      <c r="AK9" s="1566"/>
      <c r="AL9" s="1566"/>
      <c r="AM9" s="1586"/>
      <c r="AN9" s="1622" t="s">
        <v>810</v>
      </c>
      <c r="AO9" s="1622"/>
      <c r="AP9" s="1555"/>
      <c r="AQ9" s="1555"/>
      <c r="AR9" s="1555"/>
      <c r="AS9" s="1555"/>
      <c r="AT9" s="1555"/>
      <c r="AU9" s="1555"/>
      <c r="AV9" s="1555"/>
      <c r="AW9" s="1555"/>
      <c r="AX9" s="1555"/>
      <c r="AY9" s="1555"/>
      <c r="AZ9" s="1634"/>
      <c r="BA9" s="1455"/>
      <c r="BB9" s="785"/>
      <c r="BC9" s="627"/>
      <c r="BD9" s="742"/>
      <c r="BF9" s="1334"/>
      <c r="BG9" s="1334"/>
      <c r="BI9" s="363"/>
      <c r="BK9" s="55"/>
      <c r="BL9" s="55"/>
      <c r="BM9" s="55"/>
      <c r="BN9" s="55"/>
      <c r="BO9" s="55"/>
      <c r="BP9" s="55"/>
      <c r="BQ9" s="55"/>
      <c r="BR9" s="55"/>
      <c r="BS9" s="55"/>
      <c r="BT9" s="55"/>
      <c r="BU9" s="55"/>
      <c r="BV9" s="55"/>
      <c r="BW9" s="55"/>
    </row>
    <row r="10" spans="1:78" ht="12" customHeight="1" thickTop="1" thickBot="1">
      <c r="A10" s="1456"/>
      <c r="B10" s="1467" t="s">
        <v>761</v>
      </c>
      <c r="C10" s="1468"/>
      <c r="D10" s="1469"/>
      <c r="E10" s="1469"/>
      <c r="F10" s="1469"/>
      <c r="G10" s="1469"/>
      <c r="H10" s="1469"/>
      <c r="I10" s="1469"/>
      <c r="J10" s="1470"/>
      <c r="K10" s="1471"/>
      <c r="L10" s="1472"/>
      <c r="M10" s="1472"/>
      <c r="N10" s="1473"/>
      <c r="O10" s="1281" t="s">
        <v>483</v>
      </c>
      <c r="P10" s="1282"/>
      <c r="Q10" s="1431"/>
      <c r="R10" s="1440"/>
      <c r="S10" s="1474" t="s">
        <v>750</v>
      </c>
      <c r="T10" s="1474"/>
      <c r="U10" s="1474"/>
      <c r="V10" s="1474"/>
      <c r="W10" s="1475"/>
      <c r="X10" s="1476" t="s">
        <v>751</v>
      </c>
      <c r="Y10" s="1477"/>
      <c r="Z10" s="1477"/>
      <c r="AA10" s="1477"/>
      <c r="AB10" s="1477"/>
      <c r="AC10" s="1368" t="s">
        <v>763</v>
      </c>
      <c r="AD10" s="1369"/>
      <c r="AE10" s="1369"/>
      <c r="AF10" s="1369"/>
      <c r="AG10" s="1369"/>
      <c r="AH10" s="1369"/>
      <c r="AI10" s="1369"/>
      <c r="AJ10" s="1369"/>
      <c r="AK10" s="1369"/>
      <c r="AL10" s="1369"/>
      <c r="AM10" s="1369"/>
      <c r="AN10" s="1369"/>
      <c r="AO10" s="1369"/>
      <c r="AP10" s="1369"/>
      <c r="AQ10" s="1369"/>
      <c r="AR10" s="1369"/>
      <c r="AS10" s="1369"/>
      <c r="AT10" s="1369"/>
      <c r="AU10" s="1369"/>
      <c r="AV10" s="1369"/>
      <c r="AW10" s="1369"/>
      <c r="AX10" s="1369"/>
      <c r="AY10" s="1369"/>
      <c r="AZ10" s="1369"/>
      <c r="BA10" s="1370"/>
      <c r="BB10" s="1370"/>
      <c r="BC10" s="1370"/>
      <c r="BD10" s="1371"/>
      <c r="BF10" s="1334"/>
      <c r="BG10" s="1334"/>
    </row>
    <row r="11" spans="1:78" ht="22.5" customHeight="1" thickTop="1">
      <c r="A11" s="1478">
        <v>3</v>
      </c>
      <c r="B11" s="1541" t="s">
        <v>193</v>
      </c>
      <c r="C11" s="1542"/>
      <c r="D11" s="1386">
        <f>ヒアリングシート!C19</f>
        <v>0</v>
      </c>
      <c r="E11" s="1386"/>
      <c r="F11" s="1386"/>
      <c r="G11" s="1386"/>
      <c r="H11" s="1386"/>
      <c r="I11" s="1386"/>
      <c r="J11" s="1386"/>
      <c r="K11" s="1387">
        <f>ヒアリングシート!C20</f>
        <v>0</v>
      </c>
      <c r="L11" s="1388"/>
      <c r="M11" s="1408">
        <f>IF(K12="","",K12-K11)</f>
        <v>0</v>
      </c>
      <c r="N11" s="1409"/>
      <c r="O11" s="1419" t="s">
        <v>886</v>
      </c>
      <c r="P11" s="1420"/>
      <c r="Q11" s="1597" t="s">
        <v>794</v>
      </c>
      <c r="R11" s="1598"/>
      <c r="S11" s="1598"/>
      <c r="T11" s="1598"/>
      <c r="U11" s="1598"/>
      <c r="V11" s="1598"/>
      <c r="W11" s="1598"/>
      <c r="X11" s="1598"/>
      <c r="Y11" s="1598"/>
      <c r="Z11" s="1598"/>
      <c r="AA11" s="1598"/>
      <c r="AB11" s="1599"/>
      <c r="AC11" s="1456">
        <v>14</v>
      </c>
      <c r="AD11" s="1384"/>
      <c r="AE11" s="1385"/>
      <c r="AF11" s="1412">
        <f>ヒアリングシート!B65</f>
        <v>0</v>
      </c>
      <c r="AG11" s="1413"/>
      <c r="AH11" s="1413"/>
      <c r="AI11" s="1413"/>
      <c r="AJ11" s="1413"/>
      <c r="AK11" s="1413"/>
      <c r="AL11" s="1414"/>
      <c r="AM11" s="1415">
        <f>ヒアリングシート!C65</f>
        <v>0</v>
      </c>
      <c r="AN11" s="1416"/>
      <c r="AO11" s="1417">
        <f t="shared" ref="AO11" si="0">IF(AM12="","",AM12-AM11)</f>
        <v>0</v>
      </c>
      <c r="AP11" s="1418"/>
      <c r="AQ11" s="1419" t="s">
        <v>484</v>
      </c>
      <c r="AR11" s="1420"/>
      <c r="AS11" s="1624"/>
      <c r="AT11" s="1625"/>
      <c r="AU11" s="1625"/>
      <c r="AV11" s="1625"/>
      <c r="AW11" s="1625"/>
      <c r="AX11" s="1625"/>
      <c r="AY11" s="1625"/>
      <c r="AZ11" s="1625"/>
      <c r="BA11" s="1625"/>
      <c r="BB11" s="1625"/>
      <c r="BC11" s="1625"/>
      <c r="BD11" s="1626"/>
      <c r="BF11" s="1334"/>
      <c r="BG11" s="1334"/>
      <c r="BH11" s="365"/>
      <c r="BI11" s="365"/>
      <c r="BJ11" s="365"/>
      <c r="BK11" s="365"/>
      <c r="BL11" s="365"/>
      <c r="BM11" s="365"/>
      <c r="BN11" s="365"/>
      <c r="BO11" s="365"/>
      <c r="BP11" s="365"/>
      <c r="BQ11" s="365"/>
      <c r="BR11" s="365"/>
      <c r="BS11" s="365"/>
      <c r="BT11" s="365"/>
      <c r="BU11" s="365"/>
      <c r="BV11" s="365"/>
      <c r="BW11" s="365"/>
      <c r="BX11" s="365"/>
      <c r="BY11" s="365"/>
      <c r="BZ11" s="365"/>
    </row>
    <row r="12" spans="1:78" ht="22.5" customHeight="1">
      <c r="A12" s="1478"/>
      <c r="B12" s="1551"/>
      <c r="C12" s="1552"/>
      <c r="D12" s="1422" t="str">
        <f>ヒアリングシート!B54</f>
        <v>【一般車多し注意】(その他注意事項等又は、現場変更時の記載欄としても利用)</v>
      </c>
      <c r="E12" s="1423"/>
      <c r="F12" s="1423"/>
      <c r="G12" s="1423"/>
      <c r="H12" s="1423"/>
      <c r="I12" s="1423"/>
      <c r="J12" s="1424"/>
      <c r="K12" s="1379">
        <f>ヒアリングシート!C21</f>
        <v>0</v>
      </c>
      <c r="L12" s="1380"/>
      <c r="M12" s="1410"/>
      <c r="N12" s="1411"/>
      <c r="O12" s="1381" t="s">
        <v>483</v>
      </c>
      <c r="P12" s="1382"/>
      <c r="Q12" s="1294">
        <f>IF(B11=リスト集!$L$34,リスト集!$H$31,)</f>
        <v>0</v>
      </c>
      <c r="R12" s="1295"/>
      <c r="S12" s="1301" t="s">
        <v>591</v>
      </c>
      <c r="T12" s="1302"/>
      <c r="U12" s="1302"/>
      <c r="V12" s="1302"/>
      <c r="W12" s="1580"/>
      <c r="X12" s="1303" t="s">
        <v>591</v>
      </c>
      <c r="Y12" s="1302"/>
      <c r="Z12" s="1302"/>
      <c r="AA12" s="1302"/>
      <c r="AB12" s="1304"/>
      <c r="AC12" s="1352"/>
      <c r="AD12" s="1355"/>
      <c r="AE12" s="1356"/>
      <c r="AF12" s="1360">
        <f>ヒアリングシート!B66</f>
        <v>0</v>
      </c>
      <c r="AG12" s="1360"/>
      <c r="AH12" s="1360"/>
      <c r="AI12" s="1360"/>
      <c r="AJ12" s="1360"/>
      <c r="AK12" s="1360"/>
      <c r="AL12" s="1360"/>
      <c r="AM12" s="1305">
        <f>ヒアリングシート!C66</f>
        <v>0</v>
      </c>
      <c r="AN12" s="1306"/>
      <c r="AO12" s="1307"/>
      <c r="AP12" s="1308"/>
      <c r="AQ12" s="1309" t="s">
        <v>483</v>
      </c>
      <c r="AR12" s="1310"/>
      <c r="AS12" s="1635">
        <f>IF(AD11=リスト集!$L$34,リスト集!$H$31,)</f>
        <v>0</v>
      </c>
      <c r="AT12" s="1636"/>
      <c r="AU12" s="1402" t="s">
        <v>591</v>
      </c>
      <c r="AV12" s="1403"/>
      <c r="AW12" s="1403"/>
      <c r="AX12" s="1403"/>
      <c r="AY12" s="1404"/>
      <c r="AZ12" s="1405" t="s">
        <v>591</v>
      </c>
      <c r="BA12" s="1403"/>
      <c r="BB12" s="1403"/>
      <c r="BC12" s="1403"/>
      <c r="BD12" s="1406"/>
      <c r="BF12" s="1334"/>
      <c r="BG12" s="1334"/>
      <c r="BH12" s="365"/>
      <c r="BI12" s="365"/>
      <c r="BJ12" s="365"/>
      <c r="BK12" s="365"/>
      <c r="BL12" s="365"/>
      <c r="BM12" s="365"/>
      <c r="BN12" s="365"/>
      <c r="BO12" s="365"/>
      <c r="BP12" s="365"/>
      <c r="BQ12" s="365"/>
      <c r="BR12" s="365"/>
      <c r="BS12" s="365"/>
      <c r="BT12" s="365"/>
      <c r="BU12" s="365"/>
      <c r="BV12" s="365"/>
      <c r="BW12" s="365"/>
      <c r="BX12" s="365"/>
      <c r="BY12" s="365"/>
      <c r="BZ12" s="365"/>
    </row>
    <row r="13" spans="1:78" ht="22.5" customHeight="1">
      <c r="A13" s="1352">
        <v>4</v>
      </c>
      <c r="B13" s="1353"/>
      <c r="C13" s="1354"/>
      <c r="D13" s="1357">
        <f>ヒアリングシート!B55</f>
        <v>0</v>
      </c>
      <c r="E13" s="1358"/>
      <c r="F13" s="1358"/>
      <c r="G13" s="1358"/>
      <c r="H13" s="1358"/>
      <c r="I13" s="1358"/>
      <c r="J13" s="1359"/>
      <c r="K13" s="1573">
        <f>ヒアリングシート!C55</f>
        <v>0</v>
      </c>
      <c r="L13" s="1574"/>
      <c r="M13" s="1408">
        <f>IF(K14="","",K14-K13)</f>
        <v>0</v>
      </c>
      <c r="N13" s="1409"/>
      <c r="O13" s="1328" t="s">
        <v>484</v>
      </c>
      <c r="P13" s="1329"/>
      <c r="Q13" s="1291"/>
      <c r="R13" s="1292"/>
      <c r="S13" s="1292"/>
      <c r="T13" s="1292"/>
      <c r="U13" s="1292"/>
      <c r="V13" s="1292"/>
      <c r="W13" s="1292"/>
      <c r="X13" s="1292"/>
      <c r="Y13" s="1292"/>
      <c r="Z13" s="1292"/>
      <c r="AA13" s="1292"/>
      <c r="AB13" s="1293"/>
      <c r="AC13" s="1352">
        <v>15</v>
      </c>
      <c r="AD13" s="1353"/>
      <c r="AE13" s="1354"/>
      <c r="AF13" s="1357"/>
      <c r="AG13" s="1358"/>
      <c r="AH13" s="1358"/>
      <c r="AI13" s="1358"/>
      <c r="AJ13" s="1358"/>
      <c r="AK13" s="1358"/>
      <c r="AL13" s="1359"/>
      <c r="AM13" s="1311"/>
      <c r="AN13" s="1312"/>
      <c r="AO13" s="1313" t="str">
        <f t="shared" ref="AO13" si="1">IF(AM14="","",AM14-AM13)</f>
        <v/>
      </c>
      <c r="AP13" s="1314"/>
      <c r="AQ13" s="1315" t="s">
        <v>484</v>
      </c>
      <c r="AR13" s="1316"/>
      <c r="AS13" s="1317"/>
      <c r="AT13" s="1318"/>
      <c r="AU13" s="1318"/>
      <c r="AV13" s="1318"/>
      <c r="AW13" s="1318"/>
      <c r="AX13" s="1318"/>
      <c r="AY13" s="1318"/>
      <c r="AZ13" s="1318"/>
      <c r="BA13" s="1318"/>
      <c r="BB13" s="1318"/>
      <c r="BC13" s="1318"/>
      <c r="BD13" s="1319"/>
      <c r="BF13" s="1334"/>
      <c r="BG13" s="1334"/>
      <c r="BH13" s="365"/>
      <c r="BI13" s="365"/>
      <c r="BJ13" s="365"/>
      <c r="BK13" s="365"/>
      <c r="BL13" s="365"/>
      <c r="BM13" s="365"/>
      <c r="BN13" s="365"/>
      <c r="BO13" s="365"/>
      <c r="BP13" s="365"/>
      <c r="BQ13" s="365"/>
      <c r="BR13" s="365"/>
      <c r="BS13" s="365"/>
      <c r="BT13" s="365"/>
      <c r="BU13" s="365"/>
      <c r="BV13" s="365"/>
      <c r="BW13" s="365"/>
      <c r="BX13" s="365"/>
      <c r="BY13" s="365"/>
      <c r="BZ13" s="365"/>
    </row>
    <row r="14" spans="1:78" ht="22.5" customHeight="1">
      <c r="A14" s="1352"/>
      <c r="B14" s="1355"/>
      <c r="C14" s="1356"/>
      <c r="D14" s="1570">
        <f>ヒアリングシート!B56</f>
        <v>0</v>
      </c>
      <c r="E14" s="1570"/>
      <c r="F14" s="1570"/>
      <c r="G14" s="1570"/>
      <c r="H14" s="1570"/>
      <c r="I14" s="1570"/>
      <c r="J14" s="1570"/>
      <c r="K14" s="1379">
        <f>ヒアリングシート!C56</f>
        <v>0</v>
      </c>
      <c r="L14" s="1575"/>
      <c r="M14" s="1410"/>
      <c r="N14" s="1411"/>
      <c r="O14" s="1381" t="s">
        <v>483</v>
      </c>
      <c r="P14" s="1382"/>
      <c r="Q14" s="1294">
        <f>IF(B13=リスト集!$L$34,リスト集!$H$31,)</f>
        <v>0</v>
      </c>
      <c r="R14" s="1295"/>
      <c r="S14" s="1296" t="s">
        <v>591</v>
      </c>
      <c r="T14" s="1297"/>
      <c r="U14" s="1297"/>
      <c r="V14" s="1297"/>
      <c r="W14" s="1298"/>
      <c r="X14" s="1299" t="s">
        <v>591</v>
      </c>
      <c r="Y14" s="1297"/>
      <c r="Z14" s="1297"/>
      <c r="AA14" s="1297"/>
      <c r="AB14" s="1300"/>
      <c r="AC14" s="1352"/>
      <c r="AD14" s="1355"/>
      <c r="AE14" s="1356"/>
      <c r="AF14" s="1630"/>
      <c r="AG14" s="1631"/>
      <c r="AH14" s="1631"/>
      <c r="AI14" s="1631"/>
      <c r="AJ14" s="1631"/>
      <c r="AK14" s="1631"/>
      <c r="AL14" s="1632"/>
      <c r="AM14" s="1305"/>
      <c r="AN14" s="1306"/>
      <c r="AO14" s="1307"/>
      <c r="AP14" s="1308"/>
      <c r="AQ14" s="1309" t="s">
        <v>483</v>
      </c>
      <c r="AR14" s="1310"/>
      <c r="AS14" s="785">
        <f>IF(AD13=リスト集!$L$34,リスト集!$H$31,)</f>
        <v>0</v>
      </c>
      <c r="AT14" s="786"/>
      <c r="AU14" s="1286" t="s">
        <v>591</v>
      </c>
      <c r="AV14" s="1287"/>
      <c r="AW14" s="1287"/>
      <c r="AX14" s="1287"/>
      <c r="AY14" s="1288"/>
      <c r="AZ14" s="1405" t="s">
        <v>591</v>
      </c>
      <c r="BA14" s="1403"/>
      <c r="BB14" s="1403"/>
      <c r="BC14" s="1403"/>
      <c r="BD14" s="1406"/>
      <c r="BF14" s="1334"/>
      <c r="BG14" s="1334"/>
      <c r="BH14" s="365"/>
      <c r="BI14" s="365"/>
      <c r="BJ14" s="365"/>
      <c r="BK14" s="365"/>
      <c r="BL14" s="365"/>
      <c r="BM14" s="365"/>
      <c r="BN14" s="365"/>
      <c r="BO14" s="365"/>
      <c r="BP14" s="365"/>
      <c r="BQ14" s="365"/>
      <c r="BR14" s="365"/>
      <c r="BS14" s="365"/>
      <c r="BT14" s="365"/>
      <c r="BU14" s="365"/>
      <c r="BV14" s="365"/>
      <c r="BW14" s="365"/>
      <c r="BX14" s="365"/>
      <c r="BY14" s="365"/>
      <c r="BZ14" s="365"/>
    </row>
    <row r="15" spans="1:78" ht="22.5" customHeight="1">
      <c r="A15" s="1352">
        <v>5</v>
      </c>
      <c r="B15" s="1353"/>
      <c r="C15" s="1354"/>
      <c r="D15" s="1357"/>
      <c r="E15" s="1358"/>
      <c r="F15" s="1358"/>
      <c r="G15" s="1358"/>
      <c r="H15" s="1358"/>
      <c r="I15" s="1358"/>
      <c r="J15" s="1359"/>
      <c r="K15" s="1311"/>
      <c r="L15" s="1312"/>
      <c r="M15" s="1313" t="str">
        <f>IF(K16="","",K16-K15)</f>
        <v/>
      </c>
      <c r="N15" s="1314"/>
      <c r="O15" s="1328" t="s">
        <v>484</v>
      </c>
      <c r="P15" s="1329"/>
      <c r="Q15" s="1320"/>
      <c r="R15" s="1321"/>
      <c r="S15" s="1321"/>
      <c r="T15" s="1321"/>
      <c r="U15" s="1321"/>
      <c r="V15" s="1321"/>
      <c r="W15" s="1321"/>
      <c r="X15" s="1321"/>
      <c r="Y15" s="1321"/>
      <c r="Z15" s="1321"/>
      <c r="AA15" s="1321"/>
      <c r="AB15" s="1322"/>
      <c r="AC15" s="1352">
        <v>16</v>
      </c>
      <c r="AD15" s="1353"/>
      <c r="AE15" s="1354"/>
      <c r="AF15" s="1357">
        <f>ヒアリングシート!B67</f>
        <v>0</v>
      </c>
      <c r="AG15" s="1358"/>
      <c r="AH15" s="1358"/>
      <c r="AI15" s="1358"/>
      <c r="AJ15" s="1358"/>
      <c r="AK15" s="1358"/>
      <c r="AL15" s="1359"/>
      <c r="AM15" s="1311">
        <f>ヒアリングシート!C67</f>
        <v>0</v>
      </c>
      <c r="AN15" s="1312"/>
      <c r="AO15" s="1313">
        <f t="shared" ref="AO15" si="2">IF(AM16="","",AM16-AM15)</f>
        <v>0</v>
      </c>
      <c r="AP15" s="1314"/>
      <c r="AQ15" s="1315" t="s">
        <v>484</v>
      </c>
      <c r="AR15" s="1316"/>
      <c r="AS15" s="1317"/>
      <c r="AT15" s="1318"/>
      <c r="AU15" s="1318"/>
      <c r="AV15" s="1318"/>
      <c r="AW15" s="1318"/>
      <c r="AX15" s="1318"/>
      <c r="AY15" s="1318"/>
      <c r="AZ15" s="1318"/>
      <c r="BA15" s="1318"/>
      <c r="BB15" s="1318"/>
      <c r="BC15" s="1318"/>
      <c r="BD15" s="1319"/>
      <c r="BF15" s="1334"/>
      <c r="BG15" s="1334"/>
      <c r="BH15" s="365"/>
      <c r="BI15" s="365"/>
      <c r="BJ15" s="365"/>
      <c r="BK15" s="365"/>
      <c r="BL15" s="365"/>
      <c r="BM15" s="365"/>
      <c r="BN15" s="365"/>
      <c r="BO15" s="365"/>
      <c r="BP15" s="365"/>
      <c r="BQ15" s="365"/>
      <c r="BR15" s="365"/>
      <c r="BS15" s="365"/>
      <c r="BT15" s="365"/>
      <c r="BU15" s="365"/>
      <c r="BV15" s="365"/>
      <c r="BW15" s="365"/>
      <c r="BX15" s="365"/>
      <c r="BY15" s="365"/>
      <c r="BZ15" s="365"/>
    </row>
    <row r="16" spans="1:78" ht="22.5" customHeight="1">
      <c r="A16" s="1352"/>
      <c r="B16" s="1355"/>
      <c r="C16" s="1356"/>
      <c r="D16" s="1576"/>
      <c r="E16" s="1576"/>
      <c r="F16" s="1576"/>
      <c r="G16" s="1576"/>
      <c r="H16" s="1576"/>
      <c r="I16" s="1576"/>
      <c r="J16" s="1576"/>
      <c r="K16" s="1415"/>
      <c r="L16" s="1416"/>
      <c r="M16" s="1307"/>
      <c r="N16" s="1308"/>
      <c r="O16" s="1381" t="s">
        <v>483</v>
      </c>
      <c r="P16" s="1382"/>
      <c r="Q16" s="785">
        <f>IF(B15=リスト集!$L$34,リスト集!$H$31,)</f>
        <v>0</v>
      </c>
      <c r="R16" s="786"/>
      <c r="S16" s="1286" t="s">
        <v>203</v>
      </c>
      <c r="T16" s="1287"/>
      <c r="U16" s="1287"/>
      <c r="V16" s="1287"/>
      <c r="W16" s="1288"/>
      <c r="X16" s="1289" t="s">
        <v>203</v>
      </c>
      <c r="Y16" s="1287"/>
      <c r="Z16" s="1287"/>
      <c r="AA16" s="1287"/>
      <c r="AB16" s="1290"/>
      <c r="AC16" s="1352"/>
      <c r="AD16" s="1355"/>
      <c r="AE16" s="1356"/>
      <c r="AF16" s="1360">
        <f>ヒアリングシート!B68</f>
        <v>0</v>
      </c>
      <c r="AG16" s="1360"/>
      <c r="AH16" s="1360"/>
      <c r="AI16" s="1360"/>
      <c r="AJ16" s="1360"/>
      <c r="AK16" s="1360"/>
      <c r="AL16" s="1360"/>
      <c r="AM16" s="1305">
        <f>ヒアリングシート!C68</f>
        <v>0</v>
      </c>
      <c r="AN16" s="1306"/>
      <c r="AO16" s="1307"/>
      <c r="AP16" s="1308"/>
      <c r="AQ16" s="1309" t="s">
        <v>483</v>
      </c>
      <c r="AR16" s="1310"/>
      <c r="AS16" s="1294">
        <f>IF(AD15=リスト集!$L$34,リスト集!$H$31,)</f>
        <v>0</v>
      </c>
      <c r="AT16" s="1295"/>
      <c r="AU16" s="1301" t="s">
        <v>591</v>
      </c>
      <c r="AV16" s="1302"/>
      <c r="AW16" s="1302"/>
      <c r="AX16" s="1302"/>
      <c r="AY16" s="1580"/>
      <c r="AZ16" s="1303" t="s">
        <v>591</v>
      </c>
      <c r="BA16" s="1302"/>
      <c r="BB16" s="1302"/>
      <c r="BC16" s="1302"/>
      <c r="BD16" s="1304"/>
      <c r="BF16" s="1334"/>
      <c r="BG16" s="1334"/>
      <c r="BH16" s="365"/>
      <c r="BI16" s="365"/>
      <c r="BJ16" s="365"/>
      <c r="BK16" s="365"/>
      <c r="BL16" s="365"/>
      <c r="BM16" s="365"/>
      <c r="BN16" s="365"/>
    </row>
    <row r="17" spans="1:81" ht="22.5" customHeight="1">
      <c r="A17" s="1352">
        <v>6</v>
      </c>
      <c r="B17" s="1353"/>
      <c r="C17" s="1354"/>
      <c r="D17" s="1357">
        <f>ヒアリングシート!B57</f>
        <v>0</v>
      </c>
      <c r="E17" s="1358"/>
      <c r="F17" s="1358"/>
      <c r="G17" s="1358"/>
      <c r="H17" s="1358"/>
      <c r="I17" s="1358"/>
      <c r="J17" s="1359"/>
      <c r="K17" s="1311">
        <f>ヒアリングシート!C57</f>
        <v>0</v>
      </c>
      <c r="L17" s="1312"/>
      <c r="M17" s="1313">
        <f t="shared" ref="M17" si="3">IF(K18="","",K18-K17)</f>
        <v>0</v>
      </c>
      <c r="N17" s="1314"/>
      <c r="O17" s="1328" t="s">
        <v>484</v>
      </c>
      <c r="P17" s="1329"/>
      <c r="Q17" s="1317"/>
      <c r="R17" s="1318"/>
      <c r="S17" s="1318"/>
      <c r="T17" s="1318"/>
      <c r="U17" s="1318"/>
      <c r="V17" s="1318"/>
      <c r="W17" s="1318"/>
      <c r="X17" s="1318"/>
      <c r="Y17" s="1318"/>
      <c r="Z17" s="1318"/>
      <c r="AA17" s="1318"/>
      <c r="AB17" s="1319"/>
      <c r="AC17" s="1352">
        <v>17</v>
      </c>
      <c r="AD17" s="1353"/>
      <c r="AE17" s="1354"/>
      <c r="AF17" s="1357"/>
      <c r="AG17" s="1358"/>
      <c r="AH17" s="1358"/>
      <c r="AI17" s="1358"/>
      <c r="AJ17" s="1358"/>
      <c r="AK17" s="1358"/>
      <c r="AL17" s="1359"/>
      <c r="AM17" s="1311"/>
      <c r="AN17" s="1312"/>
      <c r="AO17" s="1313" t="str">
        <f t="shared" ref="AO17" si="4">IF(AM18="","",AM18-AM17)</f>
        <v/>
      </c>
      <c r="AP17" s="1314"/>
      <c r="AQ17" s="1315" t="s">
        <v>484</v>
      </c>
      <c r="AR17" s="1316"/>
      <c r="AS17" s="1320"/>
      <c r="AT17" s="1321"/>
      <c r="AU17" s="1321"/>
      <c r="AV17" s="1321"/>
      <c r="AW17" s="1321"/>
      <c r="AX17" s="1321"/>
      <c r="AY17" s="1321"/>
      <c r="AZ17" s="1321"/>
      <c r="BA17" s="1321"/>
      <c r="BB17" s="1321"/>
      <c r="BC17" s="1321"/>
      <c r="BD17" s="1322"/>
      <c r="BF17" s="1334"/>
      <c r="BG17" s="1334"/>
    </row>
    <row r="18" spans="1:81" ht="22.5" customHeight="1">
      <c r="A18" s="1352"/>
      <c r="B18" s="1355"/>
      <c r="C18" s="1356"/>
      <c r="D18" s="1570">
        <f>ヒアリングシート!B58</f>
        <v>0</v>
      </c>
      <c r="E18" s="1570"/>
      <c r="F18" s="1570"/>
      <c r="G18" s="1570"/>
      <c r="H18" s="1570"/>
      <c r="I18" s="1570"/>
      <c r="J18" s="1570"/>
      <c r="K18" s="1415">
        <f>ヒアリングシート!C58</f>
        <v>0</v>
      </c>
      <c r="L18" s="1416"/>
      <c r="M18" s="1307"/>
      <c r="N18" s="1308"/>
      <c r="O18" s="1381" t="s">
        <v>483</v>
      </c>
      <c r="P18" s="1382"/>
      <c r="Q18" s="1294">
        <f>IF(B17=リスト集!$L$34,リスト集!$H$31,)</f>
        <v>0</v>
      </c>
      <c r="R18" s="1295"/>
      <c r="S18" s="1296" t="s">
        <v>203</v>
      </c>
      <c r="T18" s="1297"/>
      <c r="U18" s="1297"/>
      <c r="V18" s="1297"/>
      <c r="W18" s="1298"/>
      <c r="X18" s="1299" t="s">
        <v>203</v>
      </c>
      <c r="Y18" s="1297"/>
      <c r="Z18" s="1297"/>
      <c r="AA18" s="1297"/>
      <c r="AB18" s="1300"/>
      <c r="AC18" s="1352"/>
      <c r="AD18" s="1355"/>
      <c r="AE18" s="1356"/>
      <c r="AF18" s="1360"/>
      <c r="AG18" s="1360"/>
      <c r="AH18" s="1360"/>
      <c r="AI18" s="1360"/>
      <c r="AJ18" s="1360"/>
      <c r="AK18" s="1360"/>
      <c r="AL18" s="1360"/>
      <c r="AM18" s="1305"/>
      <c r="AN18" s="1306"/>
      <c r="AO18" s="1307"/>
      <c r="AP18" s="1308"/>
      <c r="AQ18" s="1309" t="s">
        <v>483</v>
      </c>
      <c r="AR18" s="1310"/>
      <c r="AS18" s="1635">
        <f>IF(AD17=リスト集!$L$34,リスト集!$H$31,)</f>
        <v>0</v>
      </c>
      <c r="AT18" s="1636"/>
      <c r="AU18" s="1286" t="s">
        <v>591</v>
      </c>
      <c r="AV18" s="1287"/>
      <c r="AW18" s="1287"/>
      <c r="AX18" s="1287"/>
      <c r="AY18" s="1288"/>
      <c r="AZ18" s="1289" t="s">
        <v>591</v>
      </c>
      <c r="BA18" s="1287"/>
      <c r="BB18" s="1287"/>
      <c r="BC18" s="1287"/>
      <c r="BD18" s="1290"/>
      <c r="BF18" s="1334"/>
      <c r="BG18" s="1334"/>
    </row>
    <row r="19" spans="1:81" ht="22.5" customHeight="1">
      <c r="A19" s="1352">
        <v>7</v>
      </c>
      <c r="B19" s="1353"/>
      <c r="C19" s="1354"/>
      <c r="D19" s="1357"/>
      <c r="E19" s="1358"/>
      <c r="F19" s="1358"/>
      <c r="G19" s="1358"/>
      <c r="H19" s="1358"/>
      <c r="I19" s="1358"/>
      <c r="J19" s="1359"/>
      <c r="K19" s="1311"/>
      <c r="L19" s="1312"/>
      <c r="M19" s="1313" t="str">
        <f t="shared" ref="M19" si="5">IF(K20="","",K20-K19)</f>
        <v/>
      </c>
      <c r="N19" s="1314"/>
      <c r="O19" s="1328" t="s">
        <v>484</v>
      </c>
      <c r="P19" s="1329"/>
      <c r="Q19" s="1291"/>
      <c r="R19" s="1292"/>
      <c r="S19" s="1292"/>
      <c r="T19" s="1292"/>
      <c r="U19" s="1292"/>
      <c r="V19" s="1292"/>
      <c r="W19" s="1292"/>
      <c r="X19" s="1292"/>
      <c r="Y19" s="1292"/>
      <c r="Z19" s="1292"/>
      <c r="AA19" s="1292"/>
      <c r="AB19" s="1293"/>
      <c r="AC19" s="1352">
        <v>18</v>
      </c>
      <c r="AD19" s="1353"/>
      <c r="AE19" s="1354"/>
      <c r="AF19" s="1357">
        <f>ヒアリングシート!B69</f>
        <v>0</v>
      </c>
      <c r="AG19" s="1358"/>
      <c r="AH19" s="1358"/>
      <c r="AI19" s="1358"/>
      <c r="AJ19" s="1358"/>
      <c r="AK19" s="1358"/>
      <c r="AL19" s="1359"/>
      <c r="AM19" s="1311">
        <f>ヒアリングシート!C69</f>
        <v>0</v>
      </c>
      <c r="AN19" s="1312"/>
      <c r="AO19" s="1313">
        <f t="shared" ref="AO19" si="6">IF(AM20="","",AM20-AM19)</f>
        <v>0</v>
      </c>
      <c r="AP19" s="1314"/>
      <c r="AQ19" s="1315" t="s">
        <v>484</v>
      </c>
      <c r="AR19" s="1316"/>
      <c r="AS19" s="1317"/>
      <c r="AT19" s="1318"/>
      <c r="AU19" s="1318"/>
      <c r="AV19" s="1318"/>
      <c r="AW19" s="1318"/>
      <c r="AX19" s="1318"/>
      <c r="AY19" s="1318"/>
      <c r="AZ19" s="1318"/>
      <c r="BA19" s="1318"/>
      <c r="BB19" s="1318"/>
      <c r="BC19" s="1318"/>
      <c r="BD19" s="1319"/>
      <c r="BF19" s="1334"/>
      <c r="BG19" s="1334"/>
    </row>
    <row r="20" spans="1:81" ht="22.5" customHeight="1">
      <c r="A20" s="1352"/>
      <c r="B20" s="1355"/>
      <c r="C20" s="1356"/>
      <c r="D20" s="1570"/>
      <c r="E20" s="1570"/>
      <c r="F20" s="1570"/>
      <c r="G20" s="1570"/>
      <c r="H20" s="1570"/>
      <c r="I20" s="1570"/>
      <c r="J20" s="1570"/>
      <c r="K20" s="1415"/>
      <c r="L20" s="1416"/>
      <c r="M20" s="1307"/>
      <c r="N20" s="1308"/>
      <c r="O20" s="1381" t="s">
        <v>483</v>
      </c>
      <c r="P20" s="1382"/>
      <c r="Q20" s="1294">
        <f>IF(B19=リスト集!$L$34,リスト集!$H$31,)</f>
        <v>0</v>
      </c>
      <c r="R20" s="1295"/>
      <c r="S20" s="1301" t="s">
        <v>203</v>
      </c>
      <c r="T20" s="1302"/>
      <c r="U20" s="1302"/>
      <c r="V20" s="1302"/>
      <c r="W20" s="1580"/>
      <c r="X20" s="1299" t="s">
        <v>203</v>
      </c>
      <c r="Y20" s="1297"/>
      <c r="Z20" s="1297"/>
      <c r="AA20" s="1297"/>
      <c r="AB20" s="1300"/>
      <c r="AC20" s="1352"/>
      <c r="AD20" s="1355"/>
      <c r="AE20" s="1356"/>
      <c r="AF20" s="1360">
        <f>ヒアリングシート!B70</f>
        <v>0</v>
      </c>
      <c r="AG20" s="1360"/>
      <c r="AH20" s="1360"/>
      <c r="AI20" s="1360"/>
      <c r="AJ20" s="1360"/>
      <c r="AK20" s="1360"/>
      <c r="AL20" s="1360"/>
      <c r="AM20" s="1305">
        <f>ヒアリングシート!C70</f>
        <v>0</v>
      </c>
      <c r="AN20" s="1306"/>
      <c r="AO20" s="1307"/>
      <c r="AP20" s="1308"/>
      <c r="AQ20" s="1309" t="s">
        <v>483</v>
      </c>
      <c r="AR20" s="1310"/>
      <c r="AS20" s="785">
        <f>IF(AD19=リスト集!$L$34,リスト集!$H$31,)</f>
        <v>0</v>
      </c>
      <c r="AT20" s="786"/>
      <c r="AU20" s="1286" t="s">
        <v>591</v>
      </c>
      <c r="AV20" s="1287"/>
      <c r="AW20" s="1287"/>
      <c r="AX20" s="1287"/>
      <c r="AY20" s="1288"/>
      <c r="AZ20" s="1289" t="s">
        <v>591</v>
      </c>
      <c r="BA20" s="1287"/>
      <c r="BB20" s="1287"/>
      <c r="BC20" s="1287"/>
      <c r="BD20" s="1290"/>
      <c r="BF20" s="1334"/>
      <c r="BG20" s="1334"/>
      <c r="BI20" s="549"/>
      <c r="BJ20" s="549"/>
      <c r="BK20" s="549"/>
      <c r="BL20" s="549"/>
      <c r="BM20" s="549"/>
      <c r="BN20" s="549"/>
      <c r="BO20" s="549"/>
      <c r="BP20" s="549"/>
      <c r="BQ20" s="549"/>
      <c r="BR20" s="549"/>
      <c r="BS20" s="549"/>
      <c r="BT20" s="549"/>
      <c r="BU20" s="549"/>
      <c r="BV20" s="549"/>
      <c r="BW20" s="549"/>
      <c r="BX20" s="549"/>
      <c r="BY20" s="549"/>
      <c r="BZ20" s="549"/>
      <c r="CA20" s="549"/>
      <c r="CB20" s="549"/>
      <c r="CC20" s="549"/>
    </row>
    <row r="21" spans="1:81" ht="22.5" customHeight="1">
      <c r="A21" s="1352">
        <v>8</v>
      </c>
      <c r="B21" s="1353"/>
      <c r="C21" s="1354"/>
      <c r="D21" s="1357">
        <f>ヒアリングシート!B59</f>
        <v>0</v>
      </c>
      <c r="E21" s="1358"/>
      <c r="F21" s="1358"/>
      <c r="G21" s="1358"/>
      <c r="H21" s="1358"/>
      <c r="I21" s="1358"/>
      <c r="J21" s="1359"/>
      <c r="K21" s="1311">
        <f>ヒアリングシート!C59</f>
        <v>0</v>
      </c>
      <c r="L21" s="1312"/>
      <c r="M21" s="1313">
        <f t="shared" ref="M21" si="7">IF(K22="","",K22-K21)</f>
        <v>0</v>
      </c>
      <c r="N21" s="1314"/>
      <c r="O21" s="1328" t="s">
        <v>484</v>
      </c>
      <c r="P21" s="1329"/>
      <c r="Q21" s="1291"/>
      <c r="R21" s="1292"/>
      <c r="S21" s="1292"/>
      <c r="T21" s="1292"/>
      <c r="U21" s="1292"/>
      <c r="V21" s="1292"/>
      <c r="W21" s="1292"/>
      <c r="X21" s="1292"/>
      <c r="Y21" s="1292"/>
      <c r="Z21" s="1292"/>
      <c r="AA21" s="1292"/>
      <c r="AB21" s="1293"/>
      <c r="AC21" s="1352">
        <v>19</v>
      </c>
      <c r="AD21" s="1353"/>
      <c r="AE21" s="1354"/>
      <c r="AF21" s="1357"/>
      <c r="AG21" s="1358"/>
      <c r="AH21" s="1358"/>
      <c r="AI21" s="1358"/>
      <c r="AJ21" s="1358"/>
      <c r="AK21" s="1358"/>
      <c r="AL21" s="1359"/>
      <c r="AM21" s="1311"/>
      <c r="AN21" s="1312"/>
      <c r="AO21" s="1313" t="str">
        <f t="shared" ref="AO21" si="8">IF(AM22="","",AM22-AM21)</f>
        <v/>
      </c>
      <c r="AP21" s="1314"/>
      <c r="AQ21" s="1315" t="s">
        <v>484</v>
      </c>
      <c r="AR21" s="1316"/>
      <c r="AS21" s="1317"/>
      <c r="AT21" s="1318"/>
      <c r="AU21" s="1318"/>
      <c r="AV21" s="1318"/>
      <c r="AW21" s="1318"/>
      <c r="AX21" s="1318"/>
      <c r="AY21" s="1318"/>
      <c r="AZ21" s="1318"/>
      <c r="BA21" s="1318"/>
      <c r="BB21" s="1318"/>
      <c r="BC21" s="1318"/>
      <c r="BD21" s="1319"/>
      <c r="BF21" s="1334"/>
      <c r="BG21" s="1334"/>
      <c r="BI21" s="410"/>
      <c r="BJ21" s="410"/>
      <c r="BK21" s="410"/>
      <c r="BL21" s="410"/>
      <c r="BM21" s="410"/>
      <c r="BN21" s="410"/>
      <c r="BO21" s="410"/>
      <c r="BP21" s="410"/>
      <c r="BQ21" s="410"/>
      <c r="BR21" s="410"/>
      <c r="BS21" s="410"/>
      <c r="BT21" s="410"/>
      <c r="BU21" s="410"/>
      <c r="BV21" s="410"/>
      <c r="BW21" s="410"/>
      <c r="BX21" s="410"/>
      <c r="BY21" s="410"/>
      <c r="BZ21" s="410"/>
      <c r="CA21" s="410"/>
      <c r="CB21" s="410"/>
      <c r="CC21" s="410"/>
    </row>
    <row r="22" spans="1:81" ht="22.5" customHeight="1">
      <c r="A22" s="1352"/>
      <c r="B22" s="1355"/>
      <c r="C22" s="1356"/>
      <c r="D22" s="1570">
        <f>ヒアリングシート!B60</f>
        <v>0</v>
      </c>
      <c r="E22" s="1570"/>
      <c r="F22" s="1570"/>
      <c r="G22" s="1570"/>
      <c r="H22" s="1570"/>
      <c r="I22" s="1570"/>
      <c r="J22" s="1570"/>
      <c r="K22" s="1415">
        <f>ヒアリングシート!C60</f>
        <v>0</v>
      </c>
      <c r="L22" s="1416"/>
      <c r="M22" s="1307"/>
      <c r="N22" s="1308"/>
      <c r="O22" s="1381" t="s">
        <v>483</v>
      </c>
      <c r="P22" s="1382"/>
      <c r="Q22" s="785">
        <f>IF(B21=リスト集!$L$34,リスト集!$H$31,)</f>
        <v>0</v>
      </c>
      <c r="R22" s="786"/>
      <c r="S22" s="1286" t="s">
        <v>203</v>
      </c>
      <c r="T22" s="1287"/>
      <c r="U22" s="1287"/>
      <c r="V22" s="1287"/>
      <c r="W22" s="1288"/>
      <c r="X22" s="1289" t="s">
        <v>203</v>
      </c>
      <c r="Y22" s="1287"/>
      <c r="Z22" s="1287"/>
      <c r="AA22" s="1287"/>
      <c r="AB22" s="1290"/>
      <c r="AC22" s="1352"/>
      <c r="AD22" s="1355"/>
      <c r="AE22" s="1356"/>
      <c r="AF22" s="1360"/>
      <c r="AG22" s="1360"/>
      <c r="AH22" s="1360"/>
      <c r="AI22" s="1360"/>
      <c r="AJ22" s="1360"/>
      <c r="AK22" s="1360"/>
      <c r="AL22" s="1360"/>
      <c r="AM22" s="1305"/>
      <c r="AN22" s="1306"/>
      <c r="AO22" s="1307"/>
      <c r="AP22" s="1308"/>
      <c r="AQ22" s="1309" t="s">
        <v>483</v>
      </c>
      <c r="AR22" s="1310"/>
      <c r="AS22" s="1635">
        <f>IF(AD21=リスト集!$L$34,リスト集!$H$31,)</f>
        <v>0</v>
      </c>
      <c r="AT22" s="1636"/>
      <c r="AU22" s="1286" t="s">
        <v>591</v>
      </c>
      <c r="AV22" s="1287"/>
      <c r="AW22" s="1287"/>
      <c r="AX22" s="1287"/>
      <c r="AY22" s="1288"/>
      <c r="AZ22" s="1289" t="s">
        <v>591</v>
      </c>
      <c r="BA22" s="1287"/>
      <c r="BB22" s="1287"/>
      <c r="BC22" s="1287"/>
      <c r="BD22" s="1290"/>
      <c r="BF22" s="1334"/>
      <c r="BG22" s="1334"/>
      <c r="BI22" s="410"/>
      <c r="BJ22" s="410"/>
      <c r="BK22" s="410"/>
      <c r="BL22" s="410"/>
      <c r="BM22" s="410"/>
      <c r="BN22" s="410"/>
      <c r="BO22" s="410"/>
      <c r="BP22" s="410"/>
      <c r="BQ22" s="410"/>
      <c r="BR22" s="410"/>
      <c r="BS22" s="410"/>
      <c r="BT22" s="410"/>
      <c r="BU22" s="410"/>
      <c r="BV22" s="410"/>
      <c r="BW22" s="410"/>
      <c r="BX22" s="410"/>
      <c r="BY22" s="410"/>
      <c r="BZ22" s="410"/>
      <c r="CA22" s="410"/>
      <c r="CB22" s="410"/>
      <c r="CC22" s="410"/>
    </row>
    <row r="23" spans="1:81" ht="22.5" customHeight="1">
      <c r="A23" s="1352">
        <v>9</v>
      </c>
      <c r="B23" s="1353"/>
      <c r="C23" s="1354"/>
      <c r="D23" s="1357"/>
      <c r="E23" s="1358"/>
      <c r="F23" s="1358"/>
      <c r="G23" s="1358"/>
      <c r="H23" s="1358"/>
      <c r="I23" s="1358"/>
      <c r="J23" s="1359"/>
      <c r="K23" s="1311"/>
      <c r="L23" s="1312"/>
      <c r="M23" s="1313" t="str">
        <f t="shared" ref="M23" si="9">IF(K24="","",K24-K23)</f>
        <v/>
      </c>
      <c r="N23" s="1314"/>
      <c r="O23" s="1328" t="s">
        <v>484</v>
      </c>
      <c r="P23" s="1329"/>
      <c r="Q23" s="1283"/>
      <c r="R23" s="1284"/>
      <c r="S23" s="1284"/>
      <c r="T23" s="1284"/>
      <c r="U23" s="1284"/>
      <c r="V23" s="1284"/>
      <c r="W23" s="1284"/>
      <c r="X23" s="1284"/>
      <c r="Y23" s="1284"/>
      <c r="Z23" s="1284"/>
      <c r="AA23" s="1284"/>
      <c r="AB23" s="1285"/>
      <c r="AC23" s="1352">
        <v>20</v>
      </c>
      <c r="AD23" s="1353"/>
      <c r="AE23" s="1354"/>
      <c r="AF23" s="1357">
        <f>ヒアリングシート!B71</f>
        <v>0</v>
      </c>
      <c r="AG23" s="1358"/>
      <c r="AH23" s="1358"/>
      <c r="AI23" s="1358"/>
      <c r="AJ23" s="1358"/>
      <c r="AK23" s="1358"/>
      <c r="AL23" s="1359"/>
      <c r="AM23" s="1311">
        <f>ヒアリングシート!C71</f>
        <v>0</v>
      </c>
      <c r="AN23" s="1312"/>
      <c r="AO23" s="1313">
        <f t="shared" ref="AO23" si="10">IF(AM24="","",AM24-AM23)</f>
        <v>0</v>
      </c>
      <c r="AP23" s="1314"/>
      <c r="AQ23" s="1315" t="s">
        <v>484</v>
      </c>
      <c r="AR23" s="1316"/>
      <c r="AS23" s="1317"/>
      <c r="AT23" s="1318"/>
      <c r="AU23" s="1318"/>
      <c r="AV23" s="1318"/>
      <c r="AW23" s="1318"/>
      <c r="AX23" s="1318"/>
      <c r="AY23" s="1318"/>
      <c r="AZ23" s="1318"/>
      <c r="BA23" s="1318"/>
      <c r="BB23" s="1318"/>
      <c r="BC23" s="1318"/>
      <c r="BD23" s="1319"/>
      <c r="BI23" s="410"/>
      <c r="BJ23" s="410"/>
      <c r="BK23" s="410"/>
      <c r="BL23" s="410"/>
      <c r="BM23" s="410"/>
      <c r="BN23" s="410"/>
      <c r="BO23" s="410"/>
      <c r="BP23" s="410"/>
      <c r="BQ23" s="410"/>
      <c r="BR23" s="410"/>
      <c r="BS23" s="410"/>
      <c r="BT23" s="410"/>
      <c r="BU23" s="410"/>
      <c r="BV23" s="410"/>
      <c r="BW23" s="410"/>
      <c r="BX23" s="410"/>
      <c r="BY23" s="410"/>
      <c r="BZ23" s="410"/>
      <c r="CA23" s="410"/>
      <c r="CB23" s="410"/>
      <c r="CC23" s="410"/>
    </row>
    <row r="24" spans="1:81" ht="22.5" customHeight="1">
      <c r="A24" s="1352"/>
      <c r="B24" s="1355"/>
      <c r="C24" s="1356"/>
      <c r="D24" s="1570"/>
      <c r="E24" s="1570"/>
      <c r="F24" s="1570"/>
      <c r="G24" s="1570"/>
      <c r="H24" s="1570"/>
      <c r="I24" s="1570"/>
      <c r="J24" s="1570"/>
      <c r="K24" s="1415"/>
      <c r="L24" s="1416"/>
      <c r="M24" s="1307"/>
      <c r="N24" s="1308"/>
      <c r="O24" s="1381" t="s">
        <v>483</v>
      </c>
      <c r="P24" s="1382"/>
      <c r="Q24" s="1294">
        <f>IF(B23=リスト集!$L$34,リスト集!$H$31,)</f>
        <v>0</v>
      </c>
      <c r="R24" s="1295"/>
      <c r="S24" s="1301" t="s">
        <v>203</v>
      </c>
      <c r="T24" s="1302"/>
      <c r="U24" s="1302"/>
      <c r="V24" s="1302"/>
      <c r="W24" s="1580"/>
      <c r="X24" s="1299" t="s">
        <v>203</v>
      </c>
      <c r="Y24" s="1297"/>
      <c r="Z24" s="1297"/>
      <c r="AA24" s="1297"/>
      <c r="AB24" s="1300"/>
      <c r="AC24" s="1352"/>
      <c r="AD24" s="1355"/>
      <c r="AE24" s="1356"/>
      <c r="AF24" s="1360">
        <f>ヒアリングシート!B72</f>
        <v>0</v>
      </c>
      <c r="AG24" s="1360"/>
      <c r="AH24" s="1360"/>
      <c r="AI24" s="1360"/>
      <c r="AJ24" s="1360"/>
      <c r="AK24" s="1360"/>
      <c r="AL24" s="1360"/>
      <c r="AM24" s="1305">
        <f>ヒアリングシート!C72</f>
        <v>0</v>
      </c>
      <c r="AN24" s="1306"/>
      <c r="AO24" s="1307"/>
      <c r="AP24" s="1308"/>
      <c r="AQ24" s="1309" t="s">
        <v>483</v>
      </c>
      <c r="AR24" s="1310"/>
      <c r="AS24" s="1294">
        <f>IF(AD23=リスト集!$L$34,リスト集!$H$31,)</f>
        <v>0</v>
      </c>
      <c r="AT24" s="1295"/>
      <c r="AU24" s="1301" t="s">
        <v>591</v>
      </c>
      <c r="AV24" s="1302"/>
      <c r="AW24" s="1302"/>
      <c r="AX24" s="1302"/>
      <c r="AY24" s="1580"/>
      <c r="AZ24" s="1303" t="s">
        <v>591</v>
      </c>
      <c r="BA24" s="1302"/>
      <c r="BB24" s="1302"/>
      <c r="BC24" s="1302"/>
      <c r="BD24" s="1304"/>
      <c r="BI24" s="410"/>
      <c r="BJ24" s="410"/>
      <c r="BK24" s="410"/>
      <c r="BL24" s="410"/>
      <c r="BM24" s="410"/>
      <c r="BN24" s="410"/>
      <c r="BO24" s="410"/>
      <c r="BP24" s="410"/>
      <c r="BQ24" s="410"/>
      <c r="BR24" s="410"/>
      <c r="BS24" s="410"/>
      <c r="BT24" s="410"/>
      <c r="BU24" s="410"/>
      <c r="BV24" s="410"/>
      <c r="BW24" s="410"/>
      <c r="BX24" s="410"/>
      <c r="BY24" s="410"/>
      <c r="BZ24" s="410"/>
      <c r="CA24" s="410"/>
      <c r="CB24" s="410"/>
      <c r="CC24" s="410"/>
    </row>
    <row r="25" spans="1:81" ht="22.5" customHeight="1">
      <c r="A25" s="1352">
        <v>10</v>
      </c>
      <c r="B25" s="1353"/>
      <c r="C25" s="1354"/>
      <c r="D25" s="1357">
        <f>ヒアリングシート!B61</f>
        <v>0</v>
      </c>
      <c r="E25" s="1358"/>
      <c r="F25" s="1358"/>
      <c r="G25" s="1358"/>
      <c r="H25" s="1358"/>
      <c r="I25" s="1358"/>
      <c r="J25" s="1359"/>
      <c r="K25" s="1311">
        <f>ヒアリングシート!C61</f>
        <v>0</v>
      </c>
      <c r="L25" s="1312"/>
      <c r="M25" s="1313">
        <f t="shared" ref="M25" si="11">IF(K26="","",K26-K25)</f>
        <v>0</v>
      </c>
      <c r="N25" s="1314"/>
      <c r="O25" s="1328" t="s">
        <v>484</v>
      </c>
      <c r="P25" s="1329"/>
      <c r="Q25" s="1291"/>
      <c r="R25" s="1292"/>
      <c r="S25" s="1292"/>
      <c r="T25" s="1292"/>
      <c r="U25" s="1292"/>
      <c r="V25" s="1292"/>
      <c r="W25" s="1292"/>
      <c r="X25" s="1292"/>
      <c r="Y25" s="1292"/>
      <c r="Z25" s="1292"/>
      <c r="AA25" s="1292"/>
      <c r="AB25" s="1293"/>
      <c r="AC25" s="1352">
        <v>21</v>
      </c>
      <c r="AD25" s="1353"/>
      <c r="AE25" s="1354"/>
      <c r="AF25" s="1357"/>
      <c r="AG25" s="1358"/>
      <c r="AH25" s="1358"/>
      <c r="AI25" s="1358"/>
      <c r="AJ25" s="1358"/>
      <c r="AK25" s="1358"/>
      <c r="AL25" s="1359"/>
      <c r="AM25" s="1311"/>
      <c r="AN25" s="1312"/>
      <c r="AO25" s="1313" t="str">
        <f t="shared" ref="AO25" si="12">IF(AM26="","",AM26-AM25)</f>
        <v/>
      </c>
      <c r="AP25" s="1314"/>
      <c r="AQ25" s="1315" t="s">
        <v>484</v>
      </c>
      <c r="AR25" s="1316"/>
      <c r="AS25" s="1320"/>
      <c r="AT25" s="1321"/>
      <c r="AU25" s="1321"/>
      <c r="AV25" s="1321"/>
      <c r="AW25" s="1321"/>
      <c r="AX25" s="1321"/>
      <c r="AY25" s="1321"/>
      <c r="AZ25" s="1321"/>
      <c r="BA25" s="1321"/>
      <c r="BB25" s="1321"/>
      <c r="BC25" s="1321"/>
      <c r="BD25" s="1322"/>
      <c r="BI25" s="410"/>
      <c r="BJ25" s="410"/>
      <c r="BK25" s="410"/>
      <c r="BL25" s="410"/>
      <c r="BM25" s="410"/>
      <c r="BN25" s="410"/>
      <c r="BO25" s="410"/>
      <c r="BP25" s="410"/>
      <c r="BQ25" s="410"/>
      <c r="BR25" s="410"/>
      <c r="BS25" s="410"/>
      <c r="BT25" s="410"/>
      <c r="BU25" s="410"/>
      <c r="BV25" s="410"/>
      <c r="BW25" s="410"/>
      <c r="BX25" s="410"/>
      <c r="BY25" s="410"/>
      <c r="BZ25" s="410"/>
      <c r="CA25" s="410"/>
      <c r="CB25" s="410"/>
      <c r="CC25" s="410"/>
    </row>
    <row r="26" spans="1:81" ht="22.5" customHeight="1">
      <c r="A26" s="1352"/>
      <c r="B26" s="1355"/>
      <c r="C26" s="1356"/>
      <c r="D26" s="1570">
        <f>ヒアリングシート!B62</f>
        <v>0</v>
      </c>
      <c r="E26" s="1570"/>
      <c r="F26" s="1570"/>
      <c r="G26" s="1570"/>
      <c r="H26" s="1570"/>
      <c r="I26" s="1570"/>
      <c r="J26" s="1570"/>
      <c r="K26" s="1415">
        <f>ヒアリングシート!C62</f>
        <v>0</v>
      </c>
      <c r="L26" s="1416"/>
      <c r="M26" s="1307"/>
      <c r="N26" s="1308"/>
      <c r="O26" s="1381" t="s">
        <v>483</v>
      </c>
      <c r="P26" s="1382"/>
      <c r="Q26" s="1294">
        <f>IF(B25=リスト集!$L$34,リスト集!$H$31,)</f>
        <v>0</v>
      </c>
      <c r="R26" s="1295"/>
      <c r="S26" s="1301" t="s">
        <v>203</v>
      </c>
      <c r="T26" s="1302"/>
      <c r="U26" s="1302"/>
      <c r="V26" s="1302"/>
      <c r="W26" s="1580"/>
      <c r="X26" s="1299" t="s">
        <v>203</v>
      </c>
      <c r="Y26" s="1297"/>
      <c r="Z26" s="1297"/>
      <c r="AA26" s="1297"/>
      <c r="AB26" s="1300"/>
      <c r="AC26" s="1352"/>
      <c r="AD26" s="1355"/>
      <c r="AE26" s="1356"/>
      <c r="AF26" s="1360"/>
      <c r="AG26" s="1360"/>
      <c r="AH26" s="1360"/>
      <c r="AI26" s="1360"/>
      <c r="AJ26" s="1360"/>
      <c r="AK26" s="1360"/>
      <c r="AL26" s="1360"/>
      <c r="AM26" s="1305"/>
      <c r="AN26" s="1306"/>
      <c r="AO26" s="1307"/>
      <c r="AP26" s="1308"/>
      <c r="AQ26" s="1309" t="s">
        <v>483</v>
      </c>
      <c r="AR26" s="1310"/>
      <c r="AS26" s="1294">
        <f>IF(AD25=リスト集!$L$34,リスト集!$H$31,)</f>
        <v>0</v>
      </c>
      <c r="AT26" s="1295"/>
      <c r="AU26" s="1301" t="s">
        <v>591</v>
      </c>
      <c r="AV26" s="1302"/>
      <c r="AW26" s="1302"/>
      <c r="AX26" s="1302"/>
      <c r="AY26" s="1580"/>
      <c r="AZ26" s="1303" t="s">
        <v>591</v>
      </c>
      <c r="BA26" s="1302"/>
      <c r="BB26" s="1302"/>
      <c r="BC26" s="1302"/>
      <c r="BD26" s="1304"/>
    </row>
    <row r="27" spans="1:81" ht="22.5" customHeight="1">
      <c r="A27" s="1352">
        <v>11</v>
      </c>
      <c r="B27" s="1353"/>
      <c r="C27" s="1354"/>
      <c r="D27" s="1357"/>
      <c r="E27" s="1358"/>
      <c r="F27" s="1358"/>
      <c r="G27" s="1358"/>
      <c r="H27" s="1358"/>
      <c r="I27" s="1358"/>
      <c r="J27" s="1359"/>
      <c r="K27" s="1311"/>
      <c r="L27" s="1312"/>
      <c r="M27" s="1313" t="str">
        <f t="shared" ref="M27" si="13">IF(K28="","",K28-K27)</f>
        <v/>
      </c>
      <c r="N27" s="1314"/>
      <c r="O27" s="1328" t="s">
        <v>484</v>
      </c>
      <c r="P27" s="1329"/>
      <c r="Q27" s="1291"/>
      <c r="R27" s="1292"/>
      <c r="S27" s="1292"/>
      <c r="T27" s="1292"/>
      <c r="U27" s="1292"/>
      <c r="V27" s="1292"/>
      <c r="W27" s="1292"/>
      <c r="X27" s="1292"/>
      <c r="Y27" s="1292"/>
      <c r="Z27" s="1292"/>
      <c r="AA27" s="1292"/>
      <c r="AB27" s="1293"/>
      <c r="AC27" s="1352">
        <v>22</v>
      </c>
      <c r="AD27" s="1353"/>
      <c r="AE27" s="1354"/>
      <c r="AF27" s="1357">
        <f>ヒアリングシート!B73</f>
        <v>0</v>
      </c>
      <c r="AG27" s="1358"/>
      <c r="AH27" s="1358"/>
      <c r="AI27" s="1358"/>
      <c r="AJ27" s="1358"/>
      <c r="AK27" s="1358"/>
      <c r="AL27" s="1359"/>
      <c r="AM27" s="1311">
        <f>ヒアリングシート!C73</f>
        <v>0</v>
      </c>
      <c r="AN27" s="1312"/>
      <c r="AO27" s="1313">
        <f t="shared" ref="AO27" si="14">IF(AM28="","",AM28-AM27)</f>
        <v>0</v>
      </c>
      <c r="AP27" s="1314"/>
      <c r="AQ27" s="1315" t="s">
        <v>484</v>
      </c>
      <c r="AR27" s="1316"/>
      <c r="AS27" s="1320"/>
      <c r="AT27" s="1321"/>
      <c r="AU27" s="1321"/>
      <c r="AV27" s="1321"/>
      <c r="AW27" s="1321"/>
      <c r="AX27" s="1321"/>
      <c r="AY27" s="1321"/>
      <c r="AZ27" s="1321"/>
      <c r="BA27" s="1321"/>
      <c r="BB27" s="1321"/>
      <c r="BC27" s="1321"/>
      <c r="BD27" s="1322"/>
      <c r="BH27" s="406"/>
      <c r="BI27" s="405"/>
      <c r="BJ27" s="405"/>
      <c r="BK27" s="405"/>
      <c r="BL27" s="405"/>
      <c r="BM27" s="405"/>
      <c r="BN27" s="405"/>
    </row>
    <row r="28" spans="1:81" ht="22.5" customHeight="1">
      <c r="A28" s="1352"/>
      <c r="B28" s="1355"/>
      <c r="C28" s="1356"/>
      <c r="D28" s="1570"/>
      <c r="E28" s="1570"/>
      <c r="F28" s="1570"/>
      <c r="G28" s="1570"/>
      <c r="H28" s="1570"/>
      <c r="I28" s="1570"/>
      <c r="J28" s="1570"/>
      <c r="K28" s="1415"/>
      <c r="L28" s="1416"/>
      <c r="M28" s="1307"/>
      <c r="N28" s="1308"/>
      <c r="O28" s="1381" t="s">
        <v>483</v>
      </c>
      <c r="P28" s="1382"/>
      <c r="Q28" s="1294">
        <f>IF(B27=リスト集!$L$34,リスト集!$H$31,)</f>
        <v>0</v>
      </c>
      <c r="R28" s="1295"/>
      <c r="S28" s="1301" t="s">
        <v>203</v>
      </c>
      <c r="T28" s="1302"/>
      <c r="U28" s="1302"/>
      <c r="V28" s="1302"/>
      <c r="W28" s="1580"/>
      <c r="X28" s="1299" t="s">
        <v>203</v>
      </c>
      <c r="Y28" s="1297"/>
      <c r="Z28" s="1297"/>
      <c r="AA28" s="1297"/>
      <c r="AB28" s="1300"/>
      <c r="AC28" s="1352"/>
      <c r="AD28" s="1355"/>
      <c r="AE28" s="1356"/>
      <c r="AF28" s="1360">
        <f>ヒアリングシート!B74</f>
        <v>0</v>
      </c>
      <c r="AG28" s="1360"/>
      <c r="AH28" s="1360"/>
      <c r="AI28" s="1360"/>
      <c r="AJ28" s="1360"/>
      <c r="AK28" s="1360"/>
      <c r="AL28" s="1360"/>
      <c r="AM28" s="1305">
        <f>ヒアリングシート!C74</f>
        <v>0</v>
      </c>
      <c r="AN28" s="1306"/>
      <c r="AO28" s="1307"/>
      <c r="AP28" s="1308"/>
      <c r="AQ28" s="1309" t="s">
        <v>483</v>
      </c>
      <c r="AR28" s="1310"/>
      <c r="AS28" s="1294">
        <f>IF(AD27=リスト集!$L$34,リスト集!$H$31,)</f>
        <v>0</v>
      </c>
      <c r="AT28" s="1295"/>
      <c r="AU28" s="1301" t="s">
        <v>591</v>
      </c>
      <c r="AV28" s="1302"/>
      <c r="AW28" s="1302"/>
      <c r="AX28" s="1302"/>
      <c r="AY28" s="1580"/>
      <c r="AZ28" s="1303" t="s">
        <v>591</v>
      </c>
      <c r="BA28" s="1302"/>
      <c r="BB28" s="1302"/>
      <c r="BC28" s="1302"/>
      <c r="BD28" s="1304"/>
      <c r="BH28" s="406"/>
      <c r="BI28" s="405"/>
      <c r="BJ28" s="405"/>
      <c r="BK28" s="405"/>
      <c r="BL28" s="405"/>
      <c r="BM28" s="405"/>
      <c r="BN28" s="405"/>
    </row>
    <row r="29" spans="1:81" ht="22.5" customHeight="1">
      <c r="A29" s="1352">
        <v>12</v>
      </c>
      <c r="B29" s="1353"/>
      <c r="C29" s="1354"/>
      <c r="D29" s="1357">
        <f>ヒアリングシート!B63</f>
        <v>0</v>
      </c>
      <c r="E29" s="1358"/>
      <c r="F29" s="1358"/>
      <c r="G29" s="1358"/>
      <c r="H29" s="1358"/>
      <c r="I29" s="1358"/>
      <c r="J29" s="1359"/>
      <c r="K29" s="1311">
        <f>ヒアリングシート!C63</f>
        <v>0</v>
      </c>
      <c r="L29" s="1312"/>
      <c r="M29" s="1313">
        <f t="shared" ref="M29" si="15">IF(K30="","",K30-K29)</f>
        <v>0</v>
      </c>
      <c r="N29" s="1314"/>
      <c r="O29" s="1328" t="s">
        <v>484</v>
      </c>
      <c r="P29" s="1329"/>
      <c r="Q29" s="1291"/>
      <c r="R29" s="1292"/>
      <c r="S29" s="1292"/>
      <c r="T29" s="1292"/>
      <c r="U29" s="1292"/>
      <c r="V29" s="1292"/>
      <c r="W29" s="1292"/>
      <c r="X29" s="1292"/>
      <c r="Y29" s="1292"/>
      <c r="Z29" s="1292"/>
      <c r="AA29" s="1292"/>
      <c r="AB29" s="1293"/>
      <c r="AC29" s="1352">
        <v>23</v>
      </c>
      <c r="AD29" s="1353"/>
      <c r="AE29" s="1354"/>
      <c r="AF29" s="1357">
        <f>ヒアリングシート!B75</f>
        <v>0</v>
      </c>
      <c r="AG29" s="1358"/>
      <c r="AH29" s="1358"/>
      <c r="AI29" s="1358"/>
      <c r="AJ29" s="1358"/>
      <c r="AK29" s="1358"/>
      <c r="AL29" s="1359"/>
      <c r="AM29" s="1311">
        <f>ヒアリングシート!C75</f>
        <v>0</v>
      </c>
      <c r="AN29" s="1312"/>
      <c r="AO29" s="1313">
        <f t="shared" ref="AO29" si="16">IF(AM30="","",AM30-AM29)</f>
        <v>0</v>
      </c>
      <c r="AP29" s="1314"/>
      <c r="AQ29" s="1328" t="s">
        <v>484</v>
      </c>
      <c r="AR29" s="1329"/>
      <c r="AS29" s="1291"/>
      <c r="AT29" s="1292"/>
      <c r="AU29" s="1292"/>
      <c r="AV29" s="1292"/>
      <c r="AW29" s="1292"/>
      <c r="AX29" s="1292"/>
      <c r="AY29" s="1292"/>
      <c r="AZ29" s="1292"/>
      <c r="BA29" s="1292"/>
      <c r="BB29" s="1292"/>
      <c r="BC29" s="1292"/>
      <c r="BD29" s="1293"/>
      <c r="BH29" s="406"/>
      <c r="BI29" s="405"/>
      <c r="BJ29" s="405"/>
      <c r="BK29" s="405"/>
      <c r="BL29" s="405"/>
      <c r="BM29" s="405"/>
      <c r="BN29" s="405"/>
    </row>
    <row r="30" spans="1:81" ht="22.5" customHeight="1">
      <c r="A30" s="1352"/>
      <c r="B30" s="1355"/>
      <c r="C30" s="1356"/>
      <c r="D30" s="1570">
        <f>ヒアリングシート!B64</f>
        <v>0</v>
      </c>
      <c r="E30" s="1570"/>
      <c r="F30" s="1570"/>
      <c r="G30" s="1570"/>
      <c r="H30" s="1570"/>
      <c r="I30" s="1570"/>
      <c r="J30" s="1570"/>
      <c r="K30" s="1415">
        <f>ヒアリングシート!C64</f>
        <v>0</v>
      </c>
      <c r="L30" s="1416"/>
      <c r="M30" s="1307"/>
      <c r="N30" s="1308"/>
      <c r="O30" s="1381" t="s">
        <v>483</v>
      </c>
      <c r="P30" s="1382"/>
      <c r="Q30" s="1294">
        <f>IF(B29=リスト集!$L$34,リスト集!$H$31,)</f>
        <v>0</v>
      </c>
      <c r="R30" s="1295"/>
      <c r="S30" s="1296" t="s">
        <v>203</v>
      </c>
      <c r="T30" s="1297"/>
      <c r="U30" s="1297"/>
      <c r="V30" s="1297"/>
      <c r="W30" s="1298"/>
      <c r="X30" s="1299" t="s">
        <v>203</v>
      </c>
      <c r="Y30" s="1297"/>
      <c r="Z30" s="1297"/>
      <c r="AA30" s="1297"/>
      <c r="AB30" s="1300"/>
      <c r="AC30" s="1352"/>
      <c r="AD30" s="1355"/>
      <c r="AE30" s="1356"/>
      <c r="AF30" s="1360">
        <f>ヒアリングシート!B76</f>
        <v>0</v>
      </c>
      <c r="AG30" s="1360"/>
      <c r="AH30" s="1360"/>
      <c r="AI30" s="1360"/>
      <c r="AJ30" s="1360"/>
      <c r="AK30" s="1360"/>
      <c r="AL30" s="1360"/>
      <c r="AM30" s="1305">
        <f>ヒアリングシート!C76</f>
        <v>0</v>
      </c>
      <c r="AN30" s="1306"/>
      <c r="AO30" s="1307"/>
      <c r="AP30" s="1308"/>
      <c r="AQ30" s="1309" t="s">
        <v>483</v>
      </c>
      <c r="AR30" s="1310"/>
      <c r="AS30" s="1294">
        <f>IF(AD29=リスト集!$L$34,リスト集!$H$31,)</f>
        <v>0</v>
      </c>
      <c r="AT30" s="1295"/>
      <c r="AU30" s="1301" t="s">
        <v>591</v>
      </c>
      <c r="AV30" s="1302"/>
      <c r="AW30" s="1302"/>
      <c r="AX30" s="1302"/>
      <c r="AY30" s="1580"/>
      <c r="AZ30" s="1303" t="s">
        <v>591</v>
      </c>
      <c r="BA30" s="1302"/>
      <c r="BB30" s="1302"/>
      <c r="BC30" s="1302"/>
      <c r="BD30" s="1304"/>
      <c r="BH30" s="406"/>
      <c r="BI30" s="405"/>
      <c r="BJ30" s="405"/>
      <c r="BK30" s="405"/>
      <c r="BL30" s="405"/>
      <c r="BM30" s="405"/>
      <c r="BN30" s="405"/>
    </row>
    <row r="31" spans="1:81" ht="22.5" customHeight="1">
      <c r="A31" s="1352">
        <v>13</v>
      </c>
      <c r="B31" s="1353"/>
      <c r="C31" s="1354"/>
      <c r="D31" s="1357"/>
      <c r="E31" s="1358"/>
      <c r="F31" s="1358"/>
      <c r="G31" s="1358"/>
      <c r="H31" s="1358"/>
      <c r="I31" s="1358"/>
      <c r="J31" s="1359"/>
      <c r="K31" s="1311"/>
      <c r="L31" s="1312"/>
      <c r="M31" s="1313" t="str">
        <f t="shared" ref="M31" si="17">IF(K32="","",K32-K31)</f>
        <v/>
      </c>
      <c r="N31" s="1314"/>
      <c r="O31" s="1328" t="s">
        <v>484</v>
      </c>
      <c r="P31" s="1329"/>
      <c r="Q31" s="1291"/>
      <c r="R31" s="1292"/>
      <c r="S31" s="1292"/>
      <c r="T31" s="1292"/>
      <c r="U31" s="1292"/>
      <c r="V31" s="1292"/>
      <c r="W31" s="1292"/>
      <c r="X31" s="1292"/>
      <c r="Y31" s="1292"/>
      <c r="Z31" s="1292"/>
      <c r="AA31" s="1292"/>
      <c r="AB31" s="1293"/>
      <c r="AC31" s="1352">
        <v>24</v>
      </c>
      <c r="AD31" s="1541" t="s">
        <v>36</v>
      </c>
      <c r="AE31" s="1542"/>
      <c r="AF31" s="1357" t="str">
        <f>ヒアリングシート!B95</f>
        <v>ホテル駐車場/ひばり観光バス入庫</v>
      </c>
      <c r="AG31" s="1358"/>
      <c r="AH31" s="1358"/>
      <c r="AI31" s="1358"/>
      <c r="AJ31" s="1358"/>
      <c r="AK31" s="1358"/>
      <c r="AL31" s="1359"/>
      <c r="AM31" s="1311">
        <f>ヒアリングシート!C95</f>
        <v>0</v>
      </c>
      <c r="AN31" s="1312"/>
      <c r="AO31" s="1313">
        <f>SUM(M11:N32)+SUM(AO11:AP29)</f>
        <v>0</v>
      </c>
      <c r="AP31" s="1314"/>
      <c r="AQ31" s="1315" t="s">
        <v>484</v>
      </c>
      <c r="AR31" s="1316"/>
      <c r="AS31" s="1642"/>
      <c r="AT31" s="1643"/>
      <c r="AU31" s="1643"/>
      <c r="AV31" s="1643"/>
      <c r="AW31" s="1643"/>
      <c r="AX31" s="1643"/>
      <c r="AY31" s="1643"/>
      <c r="AZ31" s="1643"/>
      <c r="BA31" s="1643"/>
      <c r="BB31" s="1643"/>
      <c r="BC31" s="1643"/>
      <c r="BD31" s="1644"/>
      <c r="BH31" s="406"/>
      <c r="BI31" s="405"/>
      <c r="BJ31" s="405"/>
      <c r="BK31" s="405"/>
      <c r="BL31" s="405"/>
      <c r="BM31" s="405"/>
      <c r="BN31" s="405"/>
    </row>
    <row r="32" spans="1:81" ht="22.5" customHeight="1" thickBot="1">
      <c r="A32" s="1383"/>
      <c r="B32" s="1384"/>
      <c r="C32" s="1385"/>
      <c r="D32" s="1570"/>
      <c r="E32" s="1570"/>
      <c r="F32" s="1570"/>
      <c r="G32" s="1570"/>
      <c r="H32" s="1570"/>
      <c r="I32" s="1570"/>
      <c r="J32" s="1570"/>
      <c r="K32" s="1415"/>
      <c r="L32" s="1416"/>
      <c r="M32" s="1392"/>
      <c r="N32" s="1393"/>
      <c r="O32" s="1381" t="s">
        <v>483</v>
      </c>
      <c r="P32" s="1382"/>
      <c r="Q32" s="785">
        <f>IF(B31=リスト集!$L$34,リスト集!$H$31,)</f>
        <v>0</v>
      </c>
      <c r="R32" s="786"/>
      <c r="S32" s="1296" t="s">
        <v>203</v>
      </c>
      <c r="T32" s="1297"/>
      <c r="U32" s="1297"/>
      <c r="V32" s="1297"/>
      <c r="W32" s="1298"/>
      <c r="X32" s="1299" t="s">
        <v>203</v>
      </c>
      <c r="Y32" s="1297"/>
      <c r="Z32" s="1297"/>
      <c r="AA32" s="1297"/>
      <c r="AB32" s="1300"/>
      <c r="AC32" s="1383"/>
      <c r="AD32" s="1543"/>
      <c r="AE32" s="1544"/>
      <c r="AF32" s="1360" t="str">
        <f>ヒアリングシート!B96</f>
        <v>運行終了</v>
      </c>
      <c r="AG32" s="1360"/>
      <c r="AH32" s="1360"/>
      <c r="AI32" s="1360"/>
      <c r="AJ32" s="1360"/>
      <c r="AK32" s="1360"/>
      <c r="AL32" s="1360"/>
      <c r="AM32" s="1562"/>
      <c r="AN32" s="1563"/>
      <c r="AO32" s="1392"/>
      <c r="AP32" s="1393"/>
      <c r="AQ32" s="1381"/>
      <c r="AR32" s="1382"/>
      <c r="AS32" s="1645">
        <f>IF(AD31=リスト集!$L$34,リスト集!$H$31,)</f>
        <v>0</v>
      </c>
      <c r="AT32" s="1646"/>
      <c r="AU32" s="1639" t="s">
        <v>591</v>
      </c>
      <c r="AV32" s="1640"/>
      <c r="AW32" s="1640"/>
      <c r="AX32" s="1640"/>
      <c r="AY32" s="1641"/>
      <c r="AZ32" s="1348" t="s">
        <v>819</v>
      </c>
      <c r="BA32" s="1349"/>
      <c r="BB32" s="1349"/>
      <c r="BC32" s="1349"/>
      <c r="BD32" s="1350"/>
      <c r="BH32" s="406"/>
      <c r="BI32" s="405"/>
      <c r="BJ32" s="405"/>
      <c r="BK32" s="405"/>
      <c r="BL32" s="405"/>
      <c r="BM32" s="405"/>
      <c r="BN32" s="405"/>
    </row>
    <row r="33" spans="1:81" ht="15" customHeight="1">
      <c r="A33" s="1603" t="s">
        <v>752</v>
      </c>
      <c r="B33" s="1572" t="s">
        <v>625</v>
      </c>
      <c r="C33" s="1572"/>
      <c r="D33" s="1572"/>
      <c r="E33" s="377" t="str">
        <f>IF(COUNTIF(M11:AP32,リスト集!I3),リスト集!F35,IF(COUNTIF(M12:AP32,リスト集!I3),リスト集!F35,リスト集!F36))</f>
        <v>×</v>
      </c>
      <c r="F33" s="1579" t="s">
        <v>634</v>
      </c>
      <c r="G33" s="1579"/>
      <c r="H33" s="1579"/>
      <c r="I33" s="377" t="str">
        <f>ヒアリングシート!C29</f>
        <v>☓</v>
      </c>
      <c r="J33" s="1578" t="s">
        <v>624</v>
      </c>
      <c r="K33" s="1578"/>
      <c r="L33" s="1578"/>
      <c r="M33" s="377" t="str">
        <f>IF(BH5=5,"◯","")</f>
        <v/>
      </c>
      <c r="N33" s="1556" t="s">
        <v>623</v>
      </c>
      <c r="O33" s="1556"/>
      <c r="P33" s="1556"/>
      <c r="Q33" s="1611" t="s">
        <v>791</v>
      </c>
      <c r="R33" s="1611"/>
      <c r="S33" s="1611"/>
      <c r="T33" s="1611"/>
      <c r="U33" s="1611"/>
      <c r="V33" s="1611"/>
      <c r="W33" s="1611"/>
      <c r="X33" s="1606" t="s">
        <v>120</v>
      </c>
      <c r="Y33" s="402" t="s">
        <v>51</v>
      </c>
      <c r="Z33" s="402"/>
      <c r="AA33" s="402"/>
      <c r="AB33" s="1571" t="str">
        <f>ヒアリングシート!C24</f>
        <v>利用無し</v>
      </c>
      <c r="AC33" s="1571"/>
      <c r="AD33" s="1571"/>
      <c r="AE33" s="1571"/>
      <c r="AF33" s="1559" t="s">
        <v>214</v>
      </c>
      <c r="AG33" s="1559"/>
      <c r="AH33" s="1559"/>
      <c r="AI33" s="1571" t="str">
        <f>ヒアリングシート!C26</f>
        <v>不明</v>
      </c>
      <c r="AJ33" s="1571"/>
      <c r="AK33" s="1571"/>
      <c r="AL33" s="1571"/>
      <c r="AM33" s="1613" t="s">
        <v>793</v>
      </c>
      <c r="AN33" s="1613"/>
      <c r="AO33" s="1613"/>
      <c r="AP33" s="1613"/>
      <c r="AQ33" s="1613"/>
      <c r="AR33" s="1613"/>
      <c r="AS33" s="1613"/>
      <c r="AT33" s="1613"/>
      <c r="AU33" s="1613"/>
      <c r="AV33" s="1613"/>
      <c r="AW33" s="1613"/>
      <c r="AX33" s="1613"/>
      <c r="AY33" s="1613"/>
      <c r="AZ33" s="1613"/>
      <c r="BA33" s="1613"/>
      <c r="BB33" s="1613"/>
      <c r="BC33" s="1613"/>
      <c r="BD33" s="1614"/>
    </row>
    <row r="34" spans="1:81" ht="15" customHeight="1">
      <c r="A34" s="1604"/>
      <c r="B34" s="1615" t="s">
        <v>626</v>
      </c>
      <c r="C34" s="1615"/>
      <c r="D34" s="1615"/>
      <c r="E34" s="378"/>
      <c r="F34" s="1619" t="s">
        <v>635</v>
      </c>
      <c r="G34" s="1619"/>
      <c r="H34" s="1619"/>
      <c r="I34" s="378" t="str">
        <f>IF(ヒアリングシート!C30=1,"◯","")</f>
        <v/>
      </c>
      <c r="J34" s="1618" t="s">
        <v>628</v>
      </c>
      <c r="K34" s="1618"/>
      <c r="L34" s="1618"/>
      <c r="M34" s="378"/>
      <c r="N34" s="1557"/>
      <c r="O34" s="1557"/>
      <c r="P34" s="1557"/>
      <c r="Q34" s="378" t="str">
        <f>IF(AB34=リスト集!K5,リスト集!F35,リスト集!F36)</f>
        <v>×</v>
      </c>
      <c r="R34" s="1612"/>
      <c r="S34" s="1584"/>
      <c r="T34" s="1584"/>
      <c r="U34" s="1584"/>
      <c r="V34" s="1584"/>
      <c r="W34" s="1584"/>
      <c r="X34" s="1607"/>
      <c r="Y34" s="1588" t="s">
        <v>50</v>
      </c>
      <c r="Z34" s="1588"/>
      <c r="AA34" s="1588"/>
      <c r="AB34" s="1587" t="str">
        <f>ヒアリングシート!C25</f>
        <v>利用無し</v>
      </c>
      <c r="AC34" s="1587"/>
      <c r="AD34" s="1587"/>
      <c r="AE34" s="1587"/>
      <c r="AF34" s="1560" t="s">
        <v>759</v>
      </c>
      <c r="AG34" s="1560"/>
      <c r="AH34" s="1560"/>
      <c r="AI34" s="1587" t="str">
        <f>IF(お申込・受付票!E2=0,リスト集!G30,IF(お申込・受付票!E2=1,リスト集!G19,IF(お申込・受付票!E2=2,リスト集!G19)))</f>
        <v>日帰り</v>
      </c>
      <c r="AJ34" s="1587"/>
      <c r="AK34" s="1587"/>
      <c r="AL34" s="1587"/>
      <c r="AM34" s="1372" t="s">
        <v>764</v>
      </c>
      <c r="AN34" s="1372"/>
      <c r="AO34" s="1372"/>
      <c r="AP34" s="626"/>
      <c r="AQ34" s="626"/>
      <c r="AR34" s="626"/>
      <c r="AS34" s="626"/>
      <c r="AT34" s="626"/>
      <c r="AU34" s="626"/>
      <c r="AV34" s="626"/>
      <c r="AW34" s="626"/>
      <c r="AX34" s="626"/>
      <c r="AY34" s="626"/>
      <c r="AZ34" s="626"/>
      <c r="BA34" s="626"/>
      <c r="BB34" s="626"/>
      <c r="BC34" s="626"/>
      <c r="BD34" s="890"/>
    </row>
    <row r="35" spans="1:81" ht="15" customHeight="1" thickBot="1">
      <c r="A35" s="1605"/>
      <c r="B35" s="1616" t="s">
        <v>627</v>
      </c>
      <c r="C35" s="1616"/>
      <c r="D35" s="1616"/>
      <c r="E35" s="379"/>
      <c r="F35" s="1577" t="s">
        <v>636</v>
      </c>
      <c r="G35" s="1577"/>
      <c r="H35" s="1577"/>
      <c r="I35" s="379" t="str">
        <f>IF(ヒアリングシート!C30=2,"◯","")</f>
        <v/>
      </c>
      <c r="J35" s="1617"/>
      <c r="K35" s="1617"/>
      <c r="L35" s="1617"/>
      <c r="M35" s="379"/>
      <c r="N35" s="1558"/>
      <c r="O35" s="1558"/>
      <c r="P35" s="1558"/>
      <c r="Q35" s="379"/>
      <c r="R35" s="1566"/>
      <c r="S35" s="1566"/>
      <c r="T35" s="1566"/>
      <c r="U35" s="1566"/>
      <c r="V35" s="1566"/>
      <c r="W35" s="1566"/>
      <c r="X35" s="1608"/>
      <c r="Y35" s="1609" t="s">
        <v>792</v>
      </c>
      <c r="Z35" s="1609"/>
      <c r="AA35" s="1609"/>
      <c r="AB35" s="1610"/>
      <c r="AC35" s="1610"/>
      <c r="AD35" s="1610"/>
      <c r="AE35" s="1610"/>
      <c r="AF35" s="1561"/>
      <c r="AG35" s="1561"/>
      <c r="AH35" s="1561"/>
      <c r="AI35" s="1555" t="str">
        <f>IF(S5=1,AF31,"")</f>
        <v/>
      </c>
      <c r="AJ35" s="1555"/>
      <c r="AK35" s="1555"/>
      <c r="AL35" s="1555"/>
      <c r="AM35" s="1373" t="s">
        <v>831</v>
      </c>
      <c r="AN35" s="1373"/>
      <c r="AO35" s="1373"/>
      <c r="AP35" s="888"/>
      <c r="AQ35" s="888"/>
      <c r="AR35" s="888"/>
      <c r="AS35" s="888"/>
      <c r="AT35" s="888"/>
      <c r="AU35" s="888"/>
      <c r="AV35" s="888"/>
      <c r="AW35" s="888"/>
      <c r="AX35" s="888"/>
      <c r="AY35" s="888"/>
      <c r="AZ35" s="888"/>
      <c r="BA35" s="888"/>
      <c r="BB35" s="888"/>
      <c r="BC35" s="888"/>
      <c r="BD35" s="883"/>
      <c r="BK35" s="332"/>
      <c r="BL35" s="332"/>
      <c r="BM35" s="332"/>
      <c r="BN35" s="332"/>
      <c r="BO35" s="375"/>
      <c r="BP35" s="375"/>
      <c r="BQ35" s="332"/>
      <c r="BR35" s="332"/>
      <c r="BS35" s="332"/>
      <c r="BT35" s="332"/>
      <c r="BU35" s="332"/>
      <c r="BV35" s="332"/>
      <c r="BW35" s="332"/>
      <c r="BX35" s="332"/>
      <c r="BY35" s="332"/>
      <c r="BZ35" s="332"/>
      <c r="CA35" s="332"/>
      <c r="CB35" s="332"/>
      <c r="CC35" s="331"/>
    </row>
    <row r="36" spans="1:81" ht="21" customHeight="1">
      <c r="A36" s="450"/>
      <c r="B36" s="451"/>
      <c r="C36" s="451"/>
      <c r="D36" s="451"/>
      <c r="E36" s="452"/>
      <c r="F36" s="409"/>
      <c r="G36" s="409"/>
      <c r="H36" s="409"/>
      <c r="I36" s="452"/>
      <c r="J36" s="451"/>
      <c r="K36" s="451"/>
      <c r="L36" s="451"/>
      <c r="M36" s="452"/>
      <c r="N36" s="409"/>
      <c r="O36" s="409"/>
      <c r="P36" s="409"/>
      <c r="Q36" s="452"/>
      <c r="R36" s="453"/>
      <c r="S36" s="453"/>
      <c r="T36" s="453"/>
      <c r="U36" s="453"/>
      <c r="V36" s="453"/>
      <c r="W36" s="453"/>
      <c r="X36" s="449"/>
      <c r="Y36" s="409"/>
      <c r="Z36" s="409"/>
      <c r="AA36" s="409"/>
      <c r="AB36" s="454"/>
      <c r="AC36" s="454"/>
      <c r="AD36" s="454"/>
      <c r="AE36" s="454"/>
      <c r="AF36" s="452"/>
      <c r="AG36" s="452"/>
      <c r="AH36" s="452"/>
      <c r="AI36" s="455"/>
      <c r="AJ36" s="455"/>
      <c r="AK36" s="455"/>
      <c r="AL36" s="455"/>
      <c r="AM36" s="456"/>
      <c r="AN36" s="456"/>
      <c r="AO36" s="456"/>
      <c r="AP36" s="394"/>
      <c r="AQ36" s="394"/>
      <c r="AR36" s="394"/>
      <c r="AS36" s="394"/>
      <c r="AT36" s="394"/>
      <c r="AU36" s="394"/>
      <c r="AV36" s="394"/>
      <c r="AW36" s="394"/>
      <c r="AX36" s="394"/>
      <c r="AY36" s="394"/>
      <c r="AZ36" s="394"/>
      <c r="BA36" s="394"/>
      <c r="BB36" s="394"/>
      <c r="BC36" s="394"/>
      <c r="BD36" s="394"/>
      <c r="BK36" s="550"/>
      <c r="BL36" s="550"/>
      <c r="BM36" s="550"/>
      <c r="BN36" s="550"/>
      <c r="BO36" s="551"/>
      <c r="BP36" s="551"/>
      <c r="BQ36" s="550"/>
      <c r="BR36" s="550"/>
      <c r="BS36" s="550"/>
      <c r="BT36" s="550"/>
      <c r="BU36" s="550"/>
      <c r="BV36" s="550"/>
      <c r="BW36" s="550"/>
      <c r="BX36" s="550"/>
      <c r="BY36" s="550"/>
      <c r="BZ36" s="550"/>
      <c r="CA36" s="550"/>
      <c r="CB36" s="550"/>
      <c r="CC36" s="331"/>
    </row>
    <row r="37" spans="1:81" ht="14.45" customHeight="1" thickBot="1">
      <c r="A37" s="372"/>
      <c r="B37" s="372"/>
      <c r="C37" s="372"/>
      <c r="D37" s="372"/>
      <c r="E37" s="372"/>
      <c r="F37" s="372"/>
      <c r="G37" s="372"/>
      <c r="H37" s="372"/>
      <c r="I37" s="372"/>
      <c r="J37" s="372"/>
      <c r="K37" s="372"/>
      <c r="L37" s="372"/>
      <c r="M37" s="372"/>
      <c r="N37" s="372"/>
      <c r="O37" s="372"/>
      <c r="P37" s="372"/>
      <c r="Q37" s="372"/>
      <c r="R37" s="372"/>
      <c r="S37" s="372"/>
      <c r="T37" s="372"/>
      <c r="U37" s="372"/>
      <c r="V37" s="372"/>
      <c r="W37" s="372"/>
      <c r="X37" s="372"/>
      <c r="Y37" s="372"/>
      <c r="AH37" s="332"/>
      <c r="AI37" s="332"/>
      <c r="BK37" s="375"/>
      <c r="BL37" s="375"/>
      <c r="BM37" s="375">
        <f>AM31-K8</f>
        <v>0</v>
      </c>
      <c r="BN37" s="332"/>
      <c r="BO37" s="375"/>
      <c r="BP37" s="332"/>
      <c r="BQ37" s="375"/>
      <c r="BR37" s="332"/>
      <c r="BS37" s="375"/>
      <c r="BT37" s="375"/>
      <c r="BU37" s="375"/>
      <c r="BV37" s="375"/>
      <c r="BW37" s="375"/>
      <c r="BX37" s="375"/>
      <c r="BY37" s="552"/>
      <c r="BZ37" s="332"/>
      <c r="CA37" s="553"/>
      <c r="CB37" s="553"/>
      <c r="CC37" s="331"/>
    </row>
    <row r="38" spans="1:81" ht="9" customHeight="1" thickBot="1">
      <c r="A38" s="1499" t="s">
        <v>15</v>
      </c>
      <c r="B38" s="1504"/>
      <c r="C38" s="1504"/>
      <c r="D38" s="1504"/>
      <c r="E38" s="1504"/>
      <c r="F38" s="1504"/>
      <c r="G38" s="1506" t="s">
        <v>227</v>
      </c>
      <c r="H38" s="1507"/>
      <c r="I38" s="1507"/>
      <c r="J38" s="1507"/>
      <c r="K38" s="1507"/>
      <c r="L38" s="1507"/>
      <c r="M38" s="1507"/>
      <c r="N38" s="1507"/>
      <c r="O38" s="1507"/>
      <c r="P38" s="1507"/>
      <c r="Q38" s="1507"/>
      <c r="R38" s="1507"/>
      <c r="S38" s="1507"/>
      <c r="T38" s="1507"/>
      <c r="U38" s="1507"/>
      <c r="V38" s="1507"/>
      <c r="W38" s="1510" t="s">
        <v>710</v>
      </c>
      <c r="X38" s="1510"/>
      <c r="Y38" s="1510"/>
      <c r="Z38" s="1510"/>
      <c r="AA38" s="359"/>
      <c r="AB38" s="1510" t="s">
        <v>711</v>
      </c>
      <c r="AC38" s="1510"/>
      <c r="AD38" s="1510"/>
      <c r="AE38" s="1511"/>
      <c r="AF38" s="1512" t="s">
        <v>5</v>
      </c>
      <c r="AG38" s="1512"/>
      <c r="AH38" s="1512"/>
      <c r="AI38" s="1512"/>
      <c r="AJ38" s="1513" t="s">
        <v>534</v>
      </c>
      <c r="AK38" s="1513"/>
      <c r="AL38" s="1507" t="s">
        <v>535</v>
      </c>
      <c r="AM38" s="1507"/>
      <c r="AN38" s="1515" t="s">
        <v>536</v>
      </c>
      <c r="AO38" s="1515"/>
      <c r="AP38" s="1517" t="s">
        <v>537</v>
      </c>
      <c r="AQ38" s="1517"/>
      <c r="AR38" s="1519" t="s">
        <v>538</v>
      </c>
      <c r="AS38" s="1521" t="s">
        <v>753</v>
      </c>
      <c r="AT38" s="1521"/>
      <c r="AU38" s="1521"/>
      <c r="AV38" s="1521"/>
      <c r="AW38" s="1521"/>
      <c r="AX38" s="1521"/>
      <c r="AY38" s="1521"/>
      <c r="AZ38" s="1522"/>
      <c r="BA38" s="1523"/>
      <c r="BB38" s="1524"/>
      <c r="BC38" s="1524"/>
      <c r="BD38" s="1525"/>
    </row>
    <row r="39" spans="1:81" ht="15.75" customHeight="1">
      <c r="A39" s="1352"/>
      <c r="B39" s="1505"/>
      <c r="C39" s="1505"/>
      <c r="D39" s="1505"/>
      <c r="E39" s="1505"/>
      <c r="F39" s="1505"/>
      <c r="G39" s="1508"/>
      <c r="H39" s="1509"/>
      <c r="I39" s="1509"/>
      <c r="J39" s="1509"/>
      <c r="K39" s="1509"/>
      <c r="L39" s="1509"/>
      <c r="M39" s="1509"/>
      <c r="N39" s="1509"/>
      <c r="O39" s="1509"/>
      <c r="P39" s="1509"/>
      <c r="Q39" s="1509"/>
      <c r="R39" s="1509"/>
      <c r="S39" s="1509"/>
      <c r="T39" s="1509"/>
      <c r="U39" s="1509"/>
      <c r="V39" s="1509"/>
      <c r="W39" s="1526">
        <f>ヒアリングシート!$C$14</f>
        <v>0</v>
      </c>
      <c r="X39" s="1526"/>
      <c r="Y39" s="1526"/>
      <c r="Z39" s="1526"/>
      <c r="AA39" s="358"/>
      <c r="AB39" s="1526" t="str">
        <f>ヒアリングシート!$C$13</f>
        <v>100-</v>
      </c>
      <c r="AC39" s="1526"/>
      <c r="AD39" s="1526"/>
      <c r="AE39" s="1527"/>
      <c r="AF39" s="1528">
        <f ca="1">TODAY()</f>
        <v>44818</v>
      </c>
      <c r="AG39" s="1528"/>
      <c r="AH39" s="1528"/>
      <c r="AI39" s="1528"/>
      <c r="AJ39" s="1514"/>
      <c r="AK39" s="1514"/>
      <c r="AL39" s="1509"/>
      <c r="AM39" s="1509"/>
      <c r="AN39" s="1516"/>
      <c r="AO39" s="1516"/>
      <c r="AP39" s="1518"/>
      <c r="AQ39" s="1518"/>
      <c r="AR39" s="1520"/>
      <c r="AS39" s="1367">
        <f>お申込・受付票!$B$8</f>
        <v>0</v>
      </c>
      <c r="AT39" s="1367"/>
      <c r="AU39" s="1367"/>
      <c r="AV39" s="1367"/>
      <c r="AW39" s="1367"/>
      <c r="AX39" s="1367"/>
      <c r="AY39" s="1367"/>
      <c r="AZ39" s="367" t="s">
        <v>18</v>
      </c>
      <c r="BA39" s="1529" t="s">
        <v>204</v>
      </c>
      <c r="BB39" s="1530" t="s">
        <v>206</v>
      </c>
      <c r="BC39" s="1531"/>
      <c r="BD39" s="1532"/>
    </row>
    <row r="40" spans="1:81" ht="20.25" customHeight="1">
      <c r="A40" s="877" t="s">
        <v>1</v>
      </c>
      <c r="B40" s="626"/>
      <c r="C40" s="626"/>
      <c r="D40" s="626"/>
      <c r="E40" s="626"/>
      <c r="F40" s="626"/>
      <c r="G40" s="1533" t="str">
        <f>ヒアリングシート!C15</f>
        <v>230 あ 120</v>
      </c>
      <c r="H40" s="1534"/>
      <c r="I40" s="1534"/>
      <c r="J40" s="1534"/>
      <c r="K40" s="1534"/>
      <c r="L40" s="1534"/>
      <c r="M40" s="1534"/>
      <c r="N40" s="1534"/>
      <c r="O40" s="1534"/>
      <c r="P40" s="1534"/>
      <c r="Q40" s="1534"/>
      <c r="R40" s="1534"/>
      <c r="S40" s="1535"/>
      <c r="T40" s="1536" t="str">
        <f>ヒアリングシート!C17</f>
        <v>ノーマル</v>
      </c>
      <c r="U40" s="1537"/>
      <c r="V40" s="1537"/>
      <c r="W40" s="1537"/>
      <c r="X40" s="1537"/>
      <c r="Y40" s="1537"/>
      <c r="Z40" s="626" t="s">
        <v>0</v>
      </c>
      <c r="AA40" s="626"/>
      <c r="AB40" s="626"/>
      <c r="AC40" s="626"/>
      <c r="AD40" s="626"/>
      <c r="AE40" s="626"/>
      <c r="AF40" s="1364" t="str">
        <f>ヒアリングシート!C16</f>
        <v>山崎識</v>
      </c>
      <c r="AG40" s="1365"/>
      <c r="AH40" s="1365"/>
      <c r="AI40" s="1365"/>
      <c r="AJ40" s="1365"/>
      <c r="AK40" s="1365"/>
      <c r="AL40" s="1365"/>
      <c r="AM40" s="1365"/>
      <c r="AN40" s="1365"/>
      <c r="AO40" s="1365"/>
      <c r="AP40" s="1365"/>
      <c r="AQ40" s="1365"/>
      <c r="AR40" s="348" t="s">
        <v>30</v>
      </c>
      <c r="AS40" s="1366">
        <f>お申込・受付票!$B$11</f>
        <v>0</v>
      </c>
      <c r="AT40" s="1367"/>
      <c r="AU40" s="1367"/>
      <c r="AV40" s="1367"/>
      <c r="AW40" s="1367"/>
      <c r="AX40" s="1367"/>
      <c r="AY40" s="1367"/>
      <c r="AZ40" s="367" t="s">
        <v>18</v>
      </c>
      <c r="BA40" s="1346"/>
      <c r="BB40" s="1331">
        <f>K45-BI40</f>
        <v>-2.0833333333333332E-2</v>
      </c>
      <c r="BC40" s="1332"/>
      <c r="BD40" s="1333"/>
      <c r="BH40" s="40">
        <v>1.3888888888888888E-2</v>
      </c>
      <c r="BI40" s="3">
        <v>2.0833333333333332E-2</v>
      </c>
      <c r="BJ40" s="3">
        <v>0.91666666666666663</v>
      </c>
      <c r="BK40" s="3">
        <v>0.20833333333333334</v>
      </c>
      <c r="BL40" s="3">
        <v>0</v>
      </c>
      <c r="BM40" s="4">
        <v>1</v>
      </c>
      <c r="BN40" s="3">
        <v>0.33333333333333331</v>
      </c>
      <c r="BO40" s="53">
        <v>2.7777777777777776E-2</v>
      </c>
      <c r="BP40" s="24"/>
    </row>
    <row r="41" spans="1:81" ht="20.25" customHeight="1" thickBot="1">
      <c r="A41" s="898" t="s">
        <v>578</v>
      </c>
      <c r="B41" s="812"/>
      <c r="C41" s="812"/>
      <c r="D41" s="812"/>
      <c r="E41" s="812"/>
      <c r="F41" s="814"/>
      <c r="G41" s="1479">
        <f>ヒアリングシート!C5</f>
        <v>0</v>
      </c>
      <c r="H41" s="1480"/>
      <c r="I41" s="1480"/>
      <c r="J41" s="1480"/>
      <c r="K41" s="1480"/>
      <c r="L41" s="1480"/>
      <c r="M41" s="1480"/>
      <c r="N41" s="1480"/>
      <c r="O41" s="1480"/>
      <c r="P41" s="1480"/>
      <c r="Q41" s="1480"/>
      <c r="R41" s="1480"/>
      <c r="S41" s="1480"/>
      <c r="T41" s="1480"/>
      <c r="U41" s="1480"/>
      <c r="V41" s="1480"/>
      <c r="W41" s="1480"/>
      <c r="X41" s="1480"/>
      <c r="Y41" s="1480"/>
      <c r="Z41" s="1481" t="s">
        <v>3</v>
      </c>
      <c r="AA41" s="1481"/>
      <c r="AB41" s="1481"/>
      <c r="AC41" s="1482"/>
      <c r="AD41" s="1482"/>
      <c r="AE41" s="1482"/>
      <c r="AF41" s="768" t="str">
        <f>ヒアリングシート!C18</f>
        <v>ワンマン</v>
      </c>
      <c r="AG41" s="768"/>
      <c r="AH41" s="768"/>
      <c r="AI41" s="768"/>
      <c r="AJ41" s="768"/>
      <c r="AK41" s="768"/>
      <c r="AL41" s="768"/>
      <c r="AM41" s="768"/>
      <c r="AN41" s="768"/>
      <c r="AO41" s="768"/>
      <c r="AP41" s="768"/>
      <c r="AQ41" s="782"/>
      <c r="AR41" s="371" t="s">
        <v>30</v>
      </c>
      <c r="AS41" s="785">
        <f>ヒアリングシート!C32</f>
        <v>0</v>
      </c>
      <c r="AT41" s="627"/>
      <c r="AU41" s="627"/>
      <c r="AV41" s="627"/>
      <c r="AW41" s="627"/>
      <c r="AX41" s="627"/>
      <c r="AY41" s="627"/>
      <c r="AZ41" s="742"/>
      <c r="BA41" s="1346" t="s">
        <v>205</v>
      </c>
      <c r="BB41" s="785"/>
      <c r="BC41" s="627"/>
      <c r="BD41" s="742"/>
    </row>
    <row r="42" spans="1:81" ht="20.25" customHeight="1" thickBot="1">
      <c r="A42" s="1483" t="s">
        <v>31</v>
      </c>
      <c r="B42" s="1484"/>
      <c r="C42" s="1484"/>
      <c r="D42" s="1484"/>
      <c r="E42" s="1484"/>
      <c r="F42" s="1484"/>
      <c r="G42" s="1485">
        <f>IF(S5="",G5,G5+1)</f>
        <v>44906</v>
      </c>
      <c r="H42" s="881"/>
      <c r="I42" s="881"/>
      <c r="J42" s="881"/>
      <c r="K42" s="881"/>
      <c r="L42" s="881"/>
      <c r="M42" s="881"/>
      <c r="N42" s="881"/>
      <c r="O42" s="881"/>
      <c r="P42" s="881"/>
      <c r="Q42" s="881" t="s">
        <v>229</v>
      </c>
      <c r="R42" s="1486"/>
      <c r="S42" s="1487" t="str">
        <f>IF(ヒアリングシート!C3=1,リスト集!P24,"")</f>
        <v/>
      </c>
      <c r="T42" s="1488"/>
      <c r="U42" s="1488"/>
      <c r="V42" s="370" t="s">
        <v>230</v>
      </c>
      <c r="W42" s="1351" t="str">
        <f>IF(S42="",リスト集!P22,リスト集!P20)</f>
        <v>（2/3）</v>
      </c>
      <c r="X42" s="1351"/>
      <c r="Y42" s="1351"/>
      <c r="Z42" s="1489">
        <f>料金計算表!B10</f>
        <v>10</v>
      </c>
      <c r="AA42" s="1490"/>
      <c r="AB42" s="368" t="s">
        <v>71</v>
      </c>
      <c r="AC42" s="1335" t="s">
        <v>760</v>
      </c>
      <c r="AD42" s="1337"/>
      <c r="AE42" s="1338"/>
      <c r="AF42" s="1338"/>
      <c r="AG42" s="1338"/>
      <c r="AH42" s="1338"/>
      <c r="AI42" s="1338"/>
      <c r="AJ42" s="1338"/>
      <c r="AK42" s="1338"/>
      <c r="AL42" s="1338"/>
      <c r="AM42" s="1338"/>
      <c r="AN42" s="1338"/>
      <c r="AO42" s="1338"/>
      <c r="AP42" s="1338"/>
      <c r="AQ42" s="1338"/>
      <c r="AR42" s="1338"/>
      <c r="AS42" s="1338"/>
      <c r="AT42" s="1338"/>
      <c r="AU42" s="1338"/>
      <c r="AV42" s="1338"/>
      <c r="AW42" s="1338"/>
      <c r="AX42" s="1338"/>
      <c r="AY42" s="1338"/>
      <c r="AZ42" s="1491"/>
      <c r="BA42" s="1347"/>
      <c r="BB42" s="785"/>
      <c r="BC42" s="627"/>
      <c r="BD42" s="742"/>
    </row>
    <row r="43" spans="1:81" ht="20.25" customHeight="1" thickBot="1">
      <c r="A43" s="1492" t="s">
        <v>201</v>
      </c>
      <c r="B43" s="1493"/>
      <c r="C43" s="1493"/>
      <c r="D43" s="1493"/>
      <c r="E43" s="1493"/>
      <c r="F43" s="1493"/>
      <c r="G43" s="1493"/>
      <c r="H43" s="1493"/>
      <c r="I43" s="1493"/>
      <c r="J43" s="1493"/>
      <c r="K43" s="1493"/>
      <c r="L43" s="1493"/>
      <c r="M43" s="1493"/>
      <c r="N43" s="1493"/>
      <c r="O43" s="1493"/>
      <c r="P43" s="1492" t="s">
        <v>592</v>
      </c>
      <c r="Q43" s="1493"/>
      <c r="R43" s="1493"/>
      <c r="S43" s="1493"/>
      <c r="T43" s="1493"/>
      <c r="U43" s="1493"/>
      <c r="V43" s="1493"/>
      <c r="W43" s="1493"/>
      <c r="X43" s="1493"/>
      <c r="Y43" s="1493"/>
      <c r="Z43" s="1493"/>
      <c r="AA43" s="1493"/>
      <c r="AB43" s="1493"/>
      <c r="AC43" s="1336"/>
      <c r="AD43" s="1339"/>
      <c r="AE43" s="1340"/>
      <c r="AF43" s="1340"/>
      <c r="AG43" s="1340"/>
      <c r="AH43" s="1340"/>
      <c r="AI43" s="1340"/>
      <c r="AJ43" s="1340"/>
      <c r="AK43" s="1340"/>
      <c r="AL43" s="1340"/>
      <c r="AM43" s="1340"/>
      <c r="AN43" s="1340"/>
      <c r="AO43" s="1340"/>
      <c r="AP43" s="1340"/>
      <c r="AQ43" s="1340"/>
      <c r="AR43" s="1340"/>
      <c r="AS43" s="1340"/>
      <c r="AT43" s="1340"/>
      <c r="AU43" s="1340"/>
      <c r="AV43" s="1340"/>
      <c r="AW43" s="1340"/>
      <c r="AX43" s="1340"/>
      <c r="AY43" s="1340"/>
      <c r="AZ43" s="1341"/>
      <c r="BA43" s="1494" t="s">
        <v>204</v>
      </c>
      <c r="BB43" s="1496" t="s">
        <v>207</v>
      </c>
      <c r="BC43" s="1497"/>
      <c r="BD43" s="1498"/>
      <c r="BH43" s="366"/>
      <c r="BI43" s="366"/>
      <c r="BJ43" s="366"/>
      <c r="BK43" s="366"/>
      <c r="BL43" s="366"/>
      <c r="BM43" s="366"/>
      <c r="BN43" s="366"/>
      <c r="BO43" s="366"/>
      <c r="BP43" s="366"/>
      <c r="BQ43" s="366"/>
      <c r="BR43" s="366"/>
    </row>
    <row r="44" spans="1:81" ht="10.5" customHeight="1" thickBot="1">
      <c r="A44" s="1499">
        <v>1</v>
      </c>
      <c r="B44" s="1500" t="s">
        <v>28</v>
      </c>
      <c r="C44" s="1501"/>
      <c r="D44" s="1428" t="s">
        <v>788</v>
      </c>
      <c r="E44" s="1429"/>
      <c r="F44" s="1429"/>
      <c r="G44" s="1429"/>
      <c r="H44" s="1429"/>
      <c r="I44" s="1429"/>
      <c r="J44" s="1430"/>
      <c r="K44" s="1434" t="s">
        <v>4</v>
      </c>
      <c r="L44" s="1435"/>
      <c r="M44" s="1435"/>
      <c r="N44" s="1435"/>
      <c r="O44" s="1435"/>
      <c r="P44" s="1436"/>
      <c r="Q44" s="1428" t="s">
        <v>748</v>
      </c>
      <c r="R44" s="1437"/>
      <c r="S44" s="1441" t="s">
        <v>202</v>
      </c>
      <c r="T44" s="1441"/>
      <c r="U44" s="1441"/>
      <c r="V44" s="1441"/>
      <c r="W44" s="1441"/>
      <c r="X44" s="1441" t="s">
        <v>4</v>
      </c>
      <c r="Y44" s="1441"/>
      <c r="Z44" s="1441"/>
      <c r="AA44" s="1441"/>
      <c r="AB44" s="1441"/>
      <c r="AC44" s="1336"/>
      <c r="AD44" s="1339"/>
      <c r="AE44" s="1340"/>
      <c r="AF44" s="1340"/>
      <c r="AG44" s="1340"/>
      <c r="AH44" s="1340"/>
      <c r="AI44" s="1340"/>
      <c r="AJ44" s="1340"/>
      <c r="AK44" s="1340"/>
      <c r="AL44" s="1340"/>
      <c r="AM44" s="1340"/>
      <c r="AN44" s="1340"/>
      <c r="AO44" s="1340"/>
      <c r="AP44" s="1340"/>
      <c r="AQ44" s="1340"/>
      <c r="AR44" s="1340"/>
      <c r="AS44" s="1340"/>
      <c r="AT44" s="1340"/>
      <c r="AU44" s="1340"/>
      <c r="AV44" s="1340"/>
      <c r="AW44" s="1340"/>
      <c r="AX44" s="1340"/>
      <c r="AY44" s="1340"/>
      <c r="AZ44" s="1341"/>
      <c r="BA44" s="1495"/>
      <c r="BB44" s="1442">
        <f>AM68+BO40</f>
        <v>2.7777777777777776E-2</v>
      </c>
      <c r="BC44" s="1443"/>
      <c r="BD44" s="1444"/>
    </row>
    <row r="45" spans="1:81" ht="19.5" customHeight="1" thickTop="1">
      <c r="A45" s="1352"/>
      <c r="B45" s="1502"/>
      <c r="C45" s="1503"/>
      <c r="D45" s="1431"/>
      <c r="E45" s="1432"/>
      <c r="F45" s="1432"/>
      <c r="G45" s="1432"/>
      <c r="H45" s="1432"/>
      <c r="I45" s="1432"/>
      <c r="J45" s="1433"/>
      <c r="K45" s="1445">
        <f>K48-K46</f>
        <v>0</v>
      </c>
      <c r="L45" s="1446"/>
      <c r="M45" s="1446"/>
      <c r="N45" s="1446"/>
      <c r="O45" s="1446"/>
      <c r="P45" s="1447"/>
      <c r="Q45" s="1438"/>
      <c r="R45" s="1439"/>
      <c r="S45" s="1448" t="s">
        <v>747</v>
      </c>
      <c r="T45" s="1448"/>
      <c r="U45" s="1448"/>
      <c r="V45" s="1448"/>
      <c r="W45" s="1449"/>
      <c r="X45" s="1452" t="s">
        <v>203</v>
      </c>
      <c r="Y45" s="1452"/>
      <c r="Z45" s="1452"/>
      <c r="AA45" s="1452"/>
      <c r="AB45" s="1452"/>
      <c r="AC45" s="1336"/>
      <c r="AD45" s="1339"/>
      <c r="AE45" s="1340"/>
      <c r="AF45" s="1340"/>
      <c r="AG45" s="1340"/>
      <c r="AH45" s="1340"/>
      <c r="AI45" s="1340"/>
      <c r="AJ45" s="1340"/>
      <c r="AK45" s="1340"/>
      <c r="AL45" s="1340"/>
      <c r="AM45" s="1340"/>
      <c r="AN45" s="1340"/>
      <c r="AO45" s="1340"/>
      <c r="AP45" s="1340"/>
      <c r="AQ45" s="1340"/>
      <c r="AR45" s="1340"/>
      <c r="AS45" s="1340"/>
      <c r="AT45" s="1340"/>
      <c r="AU45" s="1340"/>
      <c r="AV45" s="1340"/>
      <c r="AW45" s="1340"/>
      <c r="AX45" s="1340"/>
      <c r="AY45" s="1340"/>
      <c r="AZ45" s="1341"/>
      <c r="BA45" s="1454" t="s">
        <v>205</v>
      </c>
      <c r="BB45" s="785"/>
      <c r="BC45" s="627"/>
      <c r="BD45" s="742"/>
    </row>
    <row r="46" spans="1:81" ht="20.25" customHeight="1" thickBot="1">
      <c r="A46" s="1383">
        <v>2</v>
      </c>
      <c r="B46" s="1457" t="s">
        <v>65</v>
      </c>
      <c r="C46" s="1458"/>
      <c r="D46" s="1459" t="s">
        <v>789</v>
      </c>
      <c r="E46" s="1460"/>
      <c r="F46" s="1460"/>
      <c r="G46" s="1460"/>
      <c r="H46" s="1460"/>
      <c r="I46" s="1460"/>
      <c r="J46" s="1460"/>
      <c r="K46" s="1553"/>
      <c r="L46" s="1554"/>
      <c r="M46" s="1463" t="s">
        <v>196</v>
      </c>
      <c r="N46" s="1464"/>
      <c r="O46" s="1457" t="s">
        <v>484</v>
      </c>
      <c r="P46" s="1458"/>
      <c r="Q46" s="1438"/>
      <c r="R46" s="1439"/>
      <c r="S46" s="1450"/>
      <c r="T46" s="1450"/>
      <c r="U46" s="1450"/>
      <c r="V46" s="1450"/>
      <c r="W46" s="1451"/>
      <c r="X46" s="1453"/>
      <c r="Y46" s="1453"/>
      <c r="Z46" s="1453"/>
      <c r="AA46" s="1453"/>
      <c r="AB46" s="1453"/>
      <c r="AC46" s="1336"/>
      <c r="AD46" s="1342"/>
      <c r="AE46" s="1343"/>
      <c r="AF46" s="1343"/>
      <c r="AG46" s="1343"/>
      <c r="AH46" s="1343"/>
      <c r="AI46" s="1343"/>
      <c r="AJ46" s="1343"/>
      <c r="AK46" s="1343"/>
      <c r="AL46" s="1343"/>
      <c r="AM46" s="1343"/>
      <c r="AN46" s="1343"/>
      <c r="AO46" s="1343"/>
      <c r="AP46" s="1343"/>
      <c r="AQ46" s="1343"/>
      <c r="AR46" s="1343"/>
      <c r="AS46" s="1343"/>
      <c r="AT46" s="1343"/>
      <c r="AU46" s="1343"/>
      <c r="AV46" s="1343"/>
      <c r="AW46" s="1343"/>
      <c r="AX46" s="1343"/>
      <c r="AY46" s="1343"/>
      <c r="AZ46" s="1344"/>
      <c r="BA46" s="1455"/>
      <c r="BB46" s="785"/>
      <c r="BC46" s="627"/>
      <c r="BD46" s="742"/>
    </row>
    <row r="47" spans="1:81" ht="12" customHeight="1" thickTop="1" thickBot="1">
      <c r="A47" s="1456"/>
      <c r="B47" s="1467" t="s">
        <v>761</v>
      </c>
      <c r="C47" s="1468"/>
      <c r="D47" s="1469"/>
      <c r="E47" s="1469"/>
      <c r="F47" s="1469"/>
      <c r="G47" s="1469"/>
      <c r="H47" s="1469"/>
      <c r="I47" s="1469"/>
      <c r="J47" s="1470"/>
      <c r="K47" s="1471"/>
      <c r="L47" s="1472"/>
      <c r="M47" s="1472"/>
      <c r="N47" s="1473"/>
      <c r="O47" s="1465"/>
      <c r="P47" s="1466"/>
      <c r="Q47" s="1431"/>
      <c r="R47" s="1440"/>
      <c r="S47" s="1474" t="s">
        <v>750</v>
      </c>
      <c r="T47" s="1474"/>
      <c r="U47" s="1474"/>
      <c r="V47" s="1474"/>
      <c r="W47" s="1475"/>
      <c r="X47" s="1476" t="s">
        <v>7</v>
      </c>
      <c r="Y47" s="1477"/>
      <c r="Z47" s="1477"/>
      <c r="AA47" s="1477"/>
      <c r="AB47" s="1477"/>
      <c r="AC47" s="1361" t="s">
        <v>763</v>
      </c>
      <c r="AD47" s="1362"/>
      <c r="AE47" s="1362"/>
      <c r="AF47" s="1362"/>
      <c r="AG47" s="1362"/>
      <c r="AH47" s="1362"/>
      <c r="AI47" s="1362"/>
      <c r="AJ47" s="1362"/>
      <c r="AK47" s="1362"/>
      <c r="AL47" s="1362"/>
      <c r="AM47" s="1362"/>
      <c r="AN47" s="1362"/>
      <c r="AO47" s="1362"/>
      <c r="AP47" s="1362"/>
      <c r="AQ47" s="1362"/>
      <c r="AR47" s="1362"/>
      <c r="AS47" s="1362"/>
      <c r="AT47" s="1362"/>
      <c r="AU47" s="1362"/>
      <c r="AV47" s="1362"/>
      <c r="AW47" s="1362"/>
      <c r="AX47" s="1362"/>
      <c r="AY47" s="1362"/>
      <c r="AZ47" s="1362"/>
      <c r="BA47" s="1362"/>
      <c r="BB47" s="1362"/>
      <c r="BC47" s="1362"/>
      <c r="BD47" s="1363"/>
    </row>
    <row r="48" spans="1:81" ht="22.5" customHeight="1" thickTop="1">
      <c r="A48" s="1478">
        <v>3</v>
      </c>
      <c r="B48" s="1541" t="s">
        <v>193</v>
      </c>
      <c r="C48" s="1542"/>
      <c r="D48" s="1386" t="str">
        <f>ヒアリングシート!B99</f>
        <v/>
      </c>
      <c r="E48" s="1386"/>
      <c r="F48" s="1386"/>
      <c r="G48" s="1386"/>
      <c r="H48" s="1386"/>
      <c r="I48" s="1386"/>
      <c r="J48" s="1386"/>
      <c r="K48" s="1387">
        <f>ヒアリングシート!C99</f>
        <v>0</v>
      </c>
      <c r="L48" s="1388"/>
      <c r="M48" s="1408">
        <f>IF(K49="","",K49-K48)</f>
        <v>0</v>
      </c>
      <c r="N48" s="1409"/>
      <c r="O48" s="1465"/>
      <c r="P48" s="1466"/>
      <c r="Q48" s="1320"/>
      <c r="R48" s="1321"/>
      <c r="S48" s="1321"/>
      <c r="T48" s="1321"/>
      <c r="U48" s="1321"/>
      <c r="V48" s="1321"/>
      <c r="W48" s="1321"/>
      <c r="X48" s="1321"/>
      <c r="Y48" s="1321"/>
      <c r="Z48" s="1321"/>
      <c r="AA48" s="1321"/>
      <c r="AB48" s="1322"/>
      <c r="AC48" s="1456">
        <v>14</v>
      </c>
      <c r="AD48" s="1384"/>
      <c r="AE48" s="1385"/>
      <c r="AF48" s="1412">
        <f>ヒアリングシート!B111</f>
        <v>0</v>
      </c>
      <c r="AG48" s="1413"/>
      <c r="AH48" s="1413"/>
      <c r="AI48" s="1413"/>
      <c r="AJ48" s="1413"/>
      <c r="AK48" s="1413"/>
      <c r="AL48" s="1414"/>
      <c r="AM48" s="1415">
        <f>ヒアリングシート!C111</f>
        <v>0</v>
      </c>
      <c r="AN48" s="1416"/>
      <c r="AO48" s="1417">
        <f t="shared" ref="AO48" si="18">IF(AM49="","",AM49-AM48)</f>
        <v>0</v>
      </c>
      <c r="AP48" s="1418"/>
      <c r="AQ48" s="1419" t="s">
        <v>484</v>
      </c>
      <c r="AR48" s="1420"/>
      <c r="AS48" s="1323"/>
      <c r="AT48" s="1324"/>
      <c r="AU48" s="1324"/>
      <c r="AV48" s="1324"/>
      <c r="AW48" s="1324"/>
      <c r="AX48" s="1324"/>
      <c r="AY48" s="1324"/>
      <c r="AZ48" s="1324"/>
      <c r="BA48" s="1324"/>
      <c r="BB48" s="1324"/>
      <c r="BC48" s="1324"/>
      <c r="BD48" s="1325"/>
      <c r="BH48" s="365"/>
      <c r="BI48" s="365"/>
      <c r="BJ48" s="365"/>
      <c r="BK48" s="365"/>
      <c r="BL48" s="365"/>
      <c r="BM48" s="365"/>
      <c r="BN48" s="365"/>
      <c r="BO48" s="365"/>
      <c r="BP48" s="365"/>
      <c r="BQ48" s="365"/>
      <c r="BR48" s="365"/>
      <c r="BS48" s="365"/>
      <c r="BT48" s="365"/>
      <c r="BU48" s="365"/>
      <c r="BV48" s="365"/>
      <c r="BW48" s="365"/>
      <c r="BX48" s="365"/>
      <c r="BY48" s="365"/>
      <c r="BZ48" s="365"/>
    </row>
    <row r="49" spans="1:78" ht="22.5" customHeight="1">
      <c r="A49" s="1478"/>
      <c r="B49" s="1551"/>
      <c r="C49" s="1552"/>
      <c r="D49" s="1422" t="str">
        <f>ヒアリングシート!B100</f>
        <v>※ドライバー記入欄/安全運転注意事項</v>
      </c>
      <c r="E49" s="1423"/>
      <c r="F49" s="1423"/>
      <c r="G49" s="1423"/>
      <c r="H49" s="1423"/>
      <c r="I49" s="1423"/>
      <c r="J49" s="1424"/>
      <c r="K49" s="1379">
        <f>ヒアリングシート!C100</f>
        <v>0</v>
      </c>
      <c r="L49" s="1380"/>
      <c r="M49" s="1410"/>
      <c r="N49" s="1411"/>
      <c r="O49" s="1381" t="s">
        <v>483</v>
      </c>
      <c r="P49" s="1382"/>
      <c r="Q49" s="785">
        <f>IF(B48=リスト集!$L$34,リスト集!$H$31,)</f>
        <v>0</v>
      </c>
      <c r="R49" s="786"/>
      <c r="S49" s="1286" t="s">
        <v>820</v>
      </c>
      <c r="T49" s="1287"/>
      <c r="U49" s="1287"/>
      <c r="V49" s="1287"/>
      <c r="W49" s="1288"/>
      <c r="X49" s="1289" t="s">
        <v>820</v>
      </c>
      <c r="Y49" s="1287"/>
      <c r="Z49" s="1287"/>
      <c r="AA49" s="1287"/>
      <c r="AB49" s="1290"/>
      <c r="AC49" s="1352"/>
      <c r="AD49" s="1355"/>
      <c r="AE49" s="1356"/>
      <c r="AF49" s="1360">
        <f>ヒアリングシート!B112</f>
        <v>0</v>
      </c>
      <c r="AG49" s="1360"/>
      <c r="AH49" s="1360"/>
      <c r="AI49" s="1360"/>
      <c r="AJ49" s="1360"/>
      <c r="AK49" s="1360"/>
      <c r="AL49" s="1360"/>
      <c r="AM49" s="1305">
        <f>ヒアリングシート!C112</f>
        <v>0</v>
      </c>
      <c r="AN49" s="1306"/>
      <c r="AO49" s="1307"/>
      <c r="AP49" s="1308"/>
      <c r="AQ49" s="1309" t="s">
        <v>483</v>
      </c>
      <c r="AR49" s="1310"/>
      <c r="AS49" s="1294">
        <f>IF(AD48=リスト集!$L$34,リスト集!$H$31,)</f>
        <v>0</v>
      </c>
      <c r="AT49" s="1295"/>
      <c r="AU49" s="1296" t="s">
        <v>820</v>
      </c>
      <c r="AV49" s="1297"/>
      <c r="AW49" s="1297"/>
      <c r="AX49" s="1297"/>
      <c r="AY49" s="1298"/>
      <c r="AZ49" s="1299" t="s">
        <v>820</v>
      </c>
      <c r="BA49" s="1297"/>
      <c r="BB49" s="1297"/>
      <c r="BC49" s="1297"/>
      <c r="BD49" s="1300"/>
      <c r="BH49" s="365"/>
      <c r="BI49" s="365"/>
      <c r="BJ49" s="365"/>
      <c r="BK49" s="365"/>
      <c r="BL49" s="365"/>
      <c r="BM49" s="365"/>
      <c r="BN49" s="365"/>
      <c r="BO49" s="365"/>
      <c r="BP49" s="365"/>
      <c r="BQ49" s="365"/>
      <c r="BR49" s="365"/>
      <c r="BS49" s="365"/>
      <c r="BT49" s="365"/>
      <c r="BU49" s="365"/>
      <c r="BV49" s="365"/>
      <c r="BW49" s="365"/>
      <c r="BX49" s="365"/>
      <c r="BY49" s="365"/>
      <c r="BZ49" s="365"/>
    </row>
    <row r="50" spans="1:78" ht="22.5" customHeight="1">
      <c r="A50" s="1352">
        <v>4</v>
      </c>
      <c r="B50" s="1353"/>
      <c r="C50" s="1354"/>
      <c r="D50" s="1386">
        <f>ヒアリングシート!B101</f>
        <v>0</v>
      </c>
      <c r="E50" s="1386"/>
      <c r="F50" s="1386"/>
      <c r="G50" s="1386"/>
      <c r="H50" s="1386"/>
      <c r="I50" s="1386"/>
      <c r="J50" s="1386"/>
      <c r="K50" s="1387">
        <f>ヒアリングシート!C101</f>
        <v>0</v>
      </c>
      <c r="L50" s="1388"/>
      <c r="M50" s="1408">
        <f>IF(K51="","",K51-K50)</f>
        <v>0</v>
      </c>
      <c r="N50" s="1409"/>
      <c r="O50" s="1328" t="s">
        <v>484</v>
      </c>
      <c r="P50" s="1329"/>
      <c r="Q50" s="1317"/>
      <c r="R50" s="1318"/>
      <c r="S50" s="1318"/>
      <c r="T50" s="1318"/>
      <c r="U50" s="1318"/>
      <c r="V50" s="1318"/>
      <c r="W50" s="1318"/>
      <c r="X50" s="1318"/>
      <c r="Y50" s="1318"/>
      <c r="Z50" s="1318"/>
      <c r="AA50" s="1318"/>
      <c r="AB50" s="1319"/>
      <c r="AC50" s="1352">
        <v>15</v>
      </c>
      <c r="AD50" s="1353"/>
      <c r="AE50" s="1354"/>
      <c r="AF50" s="1357"/>
      <c r="AG50" s="1358"/>
      <c r="AH50" s="1358"/>
      <c r="AI50" s="1358"/>
      <c r="AJ50" s="1358"/>
      <c r="AK50" s="1358"/>
      <c r="AL50" s="1359"/>
      <c r="AM50" s="1311"/>
      <c r="AN50" s="1312"/>
      <c r="AO50" s="1313" t="str">
        <f t="shared" ref="AO50" si="19">IF(AM51="","",AM51-AM50)</f>
        <v/>
      </c>
      <c r="AP50" s="1314"/>
      <c r="AQ50" s="1315" t="s">
        <v>484</v>
      </c>
      <c r="AR50" s="1316"/>
      <c r="AS50" s="1320"/>
      <c r="AT50" s="1321"/>
      <c r="AU50" s="1321"/>
      <c r="AV50" s="1321"/>
      <c r="AW50" s="1321"/>
      <c r="AX50" s="1321"/>
      <c r="AY50" s="1321"/>
      <c r="AZ50" s="1321"/>
      <c r="BA50" s="1321"/>
      <c r="BB50" s="1321"/>
      <c r="BC50" s="1321"/>
      <c r="BD50" s="1322"/>
      <c r="BH50" s="365"/>
      <c r="BI50" s="365"/>
      <c r="BJ50" s="365"/>
      <c r="BK50" s="365"/>
      <c r="BL50" s="365"/>
      <c r="BM50" s="365"/>
      <c r="BN50" s="365"/>
      <c r="BO50" s="365"/>
      <c r="BP50" s="365"/>
      <c r="BQ50" s="365"/>
      <c r="BR50" s="365"/>
      <c r="BS50" s="365"/>
      <c r="BT50" s="365"/>
      <c r="BU50" s="365"/>
      <c r="BV50" s="365"/>
      <c r="BW50" s="365"/>
      <c r="BX50" s="365"/>
      <c r="BY50" s="365"/>
      <c r="BZ50" s="365"/>
    </row>
    <row r="51" spans="1:78" ht="22.5" customHeight="1">
      <c r="A51" s="1352"/>
      <c r="B51" s="1355"/>
      <c r="C51" s="1356"/>
      <c r="D51" s="1376">
        <f>ヒアリングシート!B102</f>
        <v>0</v>
      </c>
      <c r="E51" s="1377"/>
      <c r="F51" s="1377"/>
      <c r="G51" s="1377"/>
      <c r="H51" s="1377"/>
      <c r="I51" s="1377"/>
      <c r="J51" s="1378"/>
      <c r="K51" s="1379">
        <f>ヒアリングシート!C102</f>
        <v>0</v>
      </c>
      <c r="L51" s="1380"/>
      <c r="M51" s="1410"/>
      <c r="N51" s="1411"/>
      <c r="O51" s="1381" t="s">
        <v>483</v>
      </c>
      <c r="P51" s="1382"/>
      <c r="Q51" s="785">
        <f>IF(B50=リスト集!$L$34,リスト集!$H$31,)</f>
        <v>0</v>
      </c>
      <c r="R51" s="786"/>
      <c r="S51" s="1286" t="s">
        <v>820</v>
      </c>
      <c r="T51" s="1287"/>
      <c r="U51" s="1287"/>
      <c r="V51" s="1287"/>
      <c r="W51" s="1288"/>
      <c r="X51" s="1289" t="s">
        <v>820</v>
      </c>
      <c r="Y51" s="1287"/>
      <c r="Z51" s="1287"/>
      <c r="AA51" s="1287"/>
      <c r="AB51" s="1290"/>
      <c r="AC51" s="1352"/>
      <c r="AD51" s="1355"/>
      <c r="AE51" s="1356"/>
      <c r="AF51" s="1360"/>
      <c r="AG51" s="1360"/>
      <c r="AH51" s="1360"/>
      <c r="AI51" s="1360"/>
      <c r="AJ51" s="1360"/>
      <c r="AK51" s="1360"/>
      <c r="AL51" s="1360"/>
      <c r="AM51" s="1305"/>
      <c r="AN51" s="1306"/>
      <c r="AO51" s="1307"/>
      <c r="AP51" s="1308"/>
      <c r="AQ51" s="1309" t="s">
        <v>483</v>
      </c>
      <c r="AR51" s="1310"/>
      <c r="AS51" s="785">
        <f>IF(AD50=リスト集!$L$34,リスト集!$H$31,)</f>
        <v>0</v>
      </c>
      <c r="AT51" s="786"/>
      <c r="AU51" s="1286" t="s">
        <v>820</v>
      </c>
      <c r="AV51" s="1287"/>
      <c r="AW51" s="1287"/>
      <c r="AX51" s="1287"/>
      <c r="AY51" s="1288"/>
      <c r="AZ51" s="1289" t="s">
        <v>820</v>
      </c>
      <c r="BA51" s="1287"/>
      <c r="BB51" s="1287"/>
      <c r="BC51" s="1287"/>
      <c r="BD51" s="1290"/>
      <c r="BH51" s="365"/>
      <c r="BI51" s="365"/>
      <c r="BJ51" s="365"/>
      <c r="BK51" s="365"/>
      <c r="BL51" s="365"/>
      <c r="BM51" s="365"/>
      <c r="BN51" s="365"/>
      <c r="BO51" s="365"/>
      <c r="BP51" s="365"/>
      <c r="BQ51" s="365"/>
      <c r="BR51" s="365"/>
      <c r="BS51" s="365"/>
      <c r="BT51" s="365"/>
      <c r="BU51" s="365"/>
      <c r="BV51" s="365"/>
      <c r="BW51" s="365"/>
      <c r="BX51" s="365"/>
      <c r="BY51" s="365"/>
      <c r="BZ51" s="365"/>
    </row>
    <row r="52" spans="1:78" ht="22.5" customHeight="1">
      <c r="A52" s="1352">
        <v>5</v>
      </c>
      <c r="B52" s="1353"/>
      <c r="C52" s="1354"/>
      <c r="D52" s="1386"/>
      <c r="E52" s="1386"/>
      <c r="F52" s="1386"/>
      <c r="G52" s="1386"/>
      <c r="H52" s="1386"/>
      <c r="I52" s="1386"/>
      <c r="J52" s="1386"/>
      <c r="K52" s="1387"/>
      <c r="L52" s="1388"/>
      <c r="M52" s="1313" t="str">
        <f>IF(K53="","",K53-K52)</f>
        <v/>
      </c>
      <c r="N52" s="1314"/>
      <c r="O52" s="1328" t="s">
        <v>484</v>
      </c>
      <c r="P52" s="1329"/>
      <c r="Q52" s="1317"/>
      <c r="R52" s="1318"/>
      <c r="S52" s="1318"/>
      <c r="T52" s="1318"/>
      <c r="U52" s="1318"/>
      <c r="V52" s="1318"/>
      <c r="W52" s="1318"/>
      <c r="X52" s="1318"/>
      <c r="Y52" s="1318"/>
      <c r="Z52" s="1318"/>
      <c r="AA52" s="1318"/>
      <c r="AB52" s="1319"/>
      <c r="AC52" s="1352">
        <v>16</v>
      </c>
      <c r="AD52" s="1353"/>
      <c r="AE52" s="1354"/>
      <c r="AF52" s="1357">
        <f>ヒアリングシート!B113</f>
        <v>0</v>
      </c>
      <c r="AG52" s="1358"/>
      <c r="AH52" s="1358"/>
      <c r="AI52" s="1358"/>
      <c r="AJ52" s="1358"/>
      <c r="AK52" s="1358"/>
      <c r="AL52" s="1359"/>
      <c r="AM52" s="1311">
        <f>ヒアリングシート!C113</f>
        <v>0</v>
      </c>
      <c r="AN52" s="1312"/>
      <c r="AO52" s="1313">
        <f t="shared" ref="AO52" si="20">IF(AM53="","",AM53-AM52)</f>
        <v>0</v>
      </c>
      <c r="AP52" s="1314"/>
      <c r="AQ52" s="1315" t="s">
        <v>484</v>
      </c>
      <c r="AR52" s="1316"/>
      <c r="AS52" s="1317"/>
      <c r="AT52" s="1318"/>
      <c r="AU52" s="1318"/>
      <c r="AV52" s="1318"/>
      <c r="AW52" s="1318"/>
      <c r="AX52" s="1318"/>
      <c r="AY52" s="1318"/>
      <c r="AZ52" s="1318"/>
      <c r="BA52" s="1318"/>
      <c r="BB52" s="1318"/>
      <c r="BC52" s="1318"/>
      <c r="BD52" s="1319"/>
      <c r="BH52" s="365"/>
      <c r="BI52" s="365"/>
      <c r="BJ52" s="365"/>
      <c r="BK52" s="365"/>
      <c r="BL52" s="365"/>
      <c r="BM52" s="365"/>
      <c r="BN52" s="365"/>
      <c r="BO52" s="365"/>
      <c r="BP52" s="365"/>
      <c r="BQ52" s="365"/>
      <c r="BR52" s="365"/>
      <c r="BS52" s="365"/>
      <c r="BT52" s="365"/>
      <c r="BU52" s="365"/>
      <c r="BV52" s="365"/>
      <c r="BW52" s="365"/>
      <c r="BX52" s="365"/>
      <c r="BY52" s="365"/>
      <c r="BZ52" s="365"/>
    </row>
    <row r="53" spans="1:78" ht="22.5" customHeight="1">
      <c r="A53" s="1352"/>
      <c r="B53" s="1355"/>
      <c r="C53" s="1356"/>
      <c r="D53" s="1376"/>
      <c r="E53" s="1377"/>
      <c r="F53" s="1377"/>
      <c r="G53" s="1377"/>
      <c r="H53" s="1377"/>
      <c r="I53" s="1377"/>
      <c r="J53" s="1378"/>
      <c r="K53" s="1379"/>
      <c r="L53" s="1380"/>
      <c r="M53" s="1307"/>
      <c r="N53" s="1308"/>
      <c r="O53" s="1381" t="s">
        <v>483</v>
      </c>
      <c r="P53" s="1382"/>
      <c r="Q53" s="1294">
        <f>IF(B52=リスト集!$L$34,リスト集!$H$31,)</f>
        <v>0</v>
      </c>
      <c r="R53" s="1295"/>
      <c r="S53" s="1296" t="s">
        <v>820</v>
      </c>
      <c r="T53" s="1297"/>
      <c r="U53" s="1297"/>
      <c r="V53" s="1297"/>
      <c r="W53" s="1298"/>
      <c r="X53" s="1299" t="s">
        <v>820</v>
      </c>
      <c r="Y53" s="1297"/>
      <c r="Z53" s="1297"/>
      <c r="AA53" s="1297"/>
      <c r="AB53" s="1300"/>
      <c r="AC53" s="1352"/>
      <c r="AD53" s="1355"/>
      <c r="AE53" s="1356"/>
      <c r="AF53" s="1360">
        <f>ヒアリングシート!B114</f>
        <v>0</v>
      </c>
      <c r="AG53" s="1360"/>
      <c r="AH53" s="1360"/>
      <c r="AI53" s="1360"/>
      <c r="AJ53" s="1360"/>
      <c r="AK53" s="1360"/>
      <c r="AL53" s="1360"/>
      <c r="AM53" s="1305">
        <f>ヒアリングシート!C114</f>
        <v>0</v>
      </c>
      <c r="AN53" s="1306"/>
      <c r="AO53" s="1307"/>
      <c r="AP53" s="1308"/>
      <c r="AQ53" s="1309" t="s">
        <v>483</v>
      </c>
      <c r="AR53" s="1310"/>
      <c r="AS53" s="785">
        <f>IF(AD52=リスト集!$L$34,リスト集!$H$31,)</f>
        <v>0</v>
      </c>
      <c r="AT53" s="786"/>
      <c r="AU53" s="1286" t="s">
        <v>820</v>
      </c>
      <c r="AV53" s="1287"/>
      <c r="AW53" s="1287"/>
      <c r="AX53" s="1287"/>
      <c r="AY53" s="1288"/>
      <c r="AZ53" s="1289" t="s">
        <v>820</v>
      </c>
      <c r="BA53" s="1287"/>
      <c r="BB53" s="1287"/>
      <c r="BC53" s="1287"/>
      <c r="BD53" s="1290"/>
      <c r="BH53" s="365"/>
      <c r="BI53" s="365"/>
      <c r="BJ53" s="365"/>
      <c r="BK53" s="365"/>
      <c r="BL53" s="365"/>
      <c r="BM53" s="365"/>
      <c r="BN53" s="365"/>
    </row>
    <row r="54" spans="1:78" ht="22.5" customHeight="1">
      <c r="A54" s="1352">
        <v>6</v>
      </c>
      <c r="B54" s="1353"/>
      <c r="C54" s="1354"/>
      <c r="D54" s="1386">
        <f>ヒアリングシート!B103</f>
        <v>0</v>
      </c>
      <c r="E54" s="1386"/>
      <c r="F54" s="1386"/>
      <c r="G54" s="1386"/>
      <c r="H54" s="1386"/>
      <c r="I54" s="1386"/>
      <c r="J54" s="1386"/>
      <c r="K54" s="1387">
        <f>ヒアリングシート!C103</f>
        <v>0</v>
      </c>
      <c r="L54" s="1388"/>
      <c r="M54" s="1313">
        <f t="shared" ref="M54" si="21">IF(K55="","",K55-K54)</f>
        <v>0</v>
      </c>
      <c r="N54" s="1314"/>
      <c r="O54" s="1328" t="s">
        <v>484</v>
      </c>
      <c r="P54" s="1329"/>
      <c r="Q54" s="1320"/>
      <c r="R54" s="1321"/>
      <c r="S54" s="1321"/>
      <c r="T54" s="1321"/>
      <c r="U54" s="1321"/>
      <c r="V54" s="1321"/>
      <c r="W54" s="1321"/>
      <c r="X54" s="1321"/>
      <c r="Y54" s="1321"/>
      <c r="Z54" s="1321"/>
      <c r="AA54" s="1321"/>
      <c r="AB54" s="1322"/>
      <c r="AC54" s="1352">
        <v>17</v>
      </c>
      <c r="AD54" s="1353"/>
      <c r="AE54" s="1354"/>
      <c r="AF54" s="1357"/>
      <c r="AG54" s="1358"/>
      <c r="AH54" s="1358"/>
      <c r="AI54" s="1358"/>
      <c r="AJ54" s="1358"/>
      <c r="AK54" s="1358"/>
      <c r="AL54" s="1359"/>
      <c r="AM54" s="1311"/>
      <c r="AN54" s="1312"/>
      <c r="AO54" s="1313" t="str">
        <f t="shared" ref="AO54" si="22">IF(AM55="","",AM55-AM54)</f>
        <v/>
      </c>
      <c r="AP54" s="1314"/>
      <c r="AQ54" s="1315" t="s">
        <v>484</v>
      </c>
      <c r="AR54" s="1316"/>
      <c r="AS54" s="1317"/>
      <c r="AT54" s="1318"/>
      <c r="AU54" s="1318"/>
      <c r="AV54" s="1318"/>
      <c r="AW54" s="1318"/>
      <c r="AX54" s="1318"/>
      <c r="AY54" s="1318"/>
      <c r="AZ54" s="1318"/>
      <c r="BA54" s="1318"/>
      <c r="BB54" s="1318"/>
      <c r="BC54" s="1318"/>
      <c r="BD54" s="1319"/>
    </row>
    <row r="55" spans="1:78" ht="22.5" customHeight="1">
      <c r="A55" s="1352"/>
      <c r="B55" s="1355"/>
      <c r="C55" s="1356"/>
      <c r="D55" s="1376">
        <f>ヒアリングシート!B104</f>
        <v>0</v>
      </c>
      <c r="E55" s="1377"/>
      <c r="F55" s="1377"/>
      <c r="G55" s="1377"/>
      <c r="H55" s="1377"/>
      <c r="I55" s="1377"/>
      <c r="J55" s="1378"/>
      <c r="K55" s="1379">
        <f>ヒアリングシート!C104</f>
        <v>0</v>
      </c>
      <c r="L55" s="1380"/>
      <c r="M55" s="1307"/>
      <c r="N55" s="1308"/>
      <c r="O55" s="1381" t="s">
        <v>483</v>
      </c>
      <c r="P55" s="1382"/>
      <c r="Q55" s="1294">
        <f>IF(B54=リスト集!$L$34,リスト集!$H$31,)</f>
        <v>0</v>
      </c>
      <c r="R55" s="1295"/>
      <c r="S55" s="1296" t="s">
        <v>820</v>
      </c>
      <c r="T55" s="1297"/>
      <c r="U55" s="1297"/>
      <c r="V55" s="1297"/>
      <c r="W55" s="1298"/>
      <c r="X55" s="1299" t="s">
        <v>820</v>
      </c>
      <c r="Y55" s="1297"/>
      <c r="Z55" s="1297"/>
      <c r="AA55" s="1297"/>
      <c r="AB55" s="1300"/>
      <c r="AC55" s="1352"/>
      <c r="AD55" s="1355"/>
      <c r="AE55" s="1356"/>
      <c r="AF55" s="1360"/>
      <c r="AG55" s="1360"/>
      <c r="AH55" s="1360"/>
      <c r="AI55" s="1360"/>
      <c r="AJ55" s="1360"/>
      <c r="AK55" s="1360"/>
      <c r="AL55" s="1360"/>
      <c r="AM55" s="1305"/>
      <c r="AN55" s="1306"/>
      <c r="AO55" s="1307"/>
      <c r="AP55" s="1308"/>
      <c r="AQ55" s="1309" t="s">
        <v>483</v>
      </c>
      <c r="AR55" s="1310"/>
      <c r="AS55" s="1294">
        <f>IF(AD54=リスト集!$L$34,リスト集!$H$31,)</f>
        <v>0</v>
      </c>
      <c r="AT55" s="1295"/>
      <c r="AU55" s="1296" t="s">
        <v>820</v>
      </c>
      <c r="AV55" s="1297"/>
      <c r="AW55" s="1297"/>
      <c r="AX55" s="1297"/>
      <c r="AY55" s="1298"/>
      <c r="AZ55" s="1299" t="s">
        <v>820</v>
      </c>
      <c r="BA55" s="1297"/>
      <c r="BB55" s="1297"/>
      <c r="BC55" s="1297"/>
      <c r="BD55" s="1300"/>
    </row>
    <row r="56" spans="1:78" ht="22.5" customHeight="1">
      <c r="A56" s="1352">
        <v>7</v>
      </c>
      <c r="B56" s="1353"/>
      <c r="C56" s="1354"/>
      <c r="D56" s="1386"/>
      <c r="E56" s="1386"/>
      <c r="F56" s="1386"/>
      <c r="G56" s="1386"/>
      <c r="H56" s="1386"/>
      <c r="I56" s="1386"/>
      <c r="J56" s="1386"/>
      <c r="K56" s="1387"/>
      <c r="L56" s="1388"/>
      <c r="M56" s="1313" t="str">
        <f t="shared" ref="M56" si="23">IF(K57="","",K57-K56)</f>
        <v/>
      </c>
      <c r="N56" s="1314"/>
      <c r="O56" s="1328" t="s">
        <v>484</v>
      </c>
      <c r="P56" s="1329"/>
      <c r="Q56" s="1320"/>
      <c r="R56" s="1321"/>
      <c r="S56" s="1321"/>
      <c r="T56" s="1321"/>
      <c r="U56" s="1321"/>
      <c r="V56" s="1321"/>
      <c r="W56" s="1321"/>
      <c r="X56" s="1321"/>
      <c r="Y56" s="1321"/>
      <c r="Z56" s="1321"/>
      <c r="AA56" s="1321"/>
      <c r="AB56" s="1322"/>
      <c r="AC56" s="1352">
        <v>18</v>
      </c>
      <c r="AD56" s="1353"/>
      <c r="AE56" s="1354"/>
      <c r="AF56" s="1357">
        <f>ヒアリングシート!B115</f>
        <v>0</v>
      </c>
      <c r="AG56" s="1358"/>
      <c r="AH56" s="1358"/>
      <c r="AI56" s="1358"/>
      <c r="AJ56" s="1358"/>
      <c r="AK56" s="1358"/>
      <c r="AL56" s="1359"/>
      <c r="AM56" s="1311">
        <f>ヒアリングシート!C115</f>
        <v>0</v>
      </c>
      <c r="AN56" s="1312"/>
      <c r="AO56" s="1313">
        <f t="shared" ref="AO56" si="24">IF(AM57="","",AM57-AM56)</f>
        <v>0</v>
      </c>
      <c r="AP56" s="1314"/>
      <c r="AQ56" s="1315" t="s">
        <v>484</v>
      </c>
      <c r="AR56" s="1316"/>
      <c r="AS56" s="1291"/>
      <c r="AT56" s="1292"/>
      <c r="AU56" s="1292"/>
      <c r="AV56" s="1292"/>
      <c r="AW56" s="1292"/>
      <c r="AX56" s="1292"/>
      <c r="AY56" s="1292"/>
      <c r="AZ56" s="1292"/>
      <c r="BA56" s="1292"/>
      <c r="BB56" s="1292"/>
      <c r="BC56" s="1292"/>
      <c r="BD56" s="1293"/>
    </row>
    <row r="57" spans="1:78" ht="22.5" customHeight="1">
      <c r="A57" s="1352"/>
      <c r="B57" s="1355"/>
      <c r="C57" s="1356"/>
      <c r="D57" s="1376"/>
      <c r="E57" s="1377"/>
      <c r="F57" s="1377"/>
      <c r="G57" s="1377"/>
      <c r="H57" s="1377"/>
      <c r="I57" s="1377"/>
      <c r="J57" s="1378"/>
      <c r="K57" s="1379"/>
      <c r="L57" s="1380"/>
      <c r="M57" s="1307"/>
      <c r="N57" s="1308"/>
      <c r="O57" s="1381" t="s">
        <v>483</v>
      </c>
      <c r="P57" s="1382"/>
      <c r="Q57" s="785">
        <f>IF(B56=リスト集!$L$34,リスト集!$H$31,)</f>
        <v>0</v>
      </c>
      <c r="R57" s="786"/>
      <c r="S57" s="1286" t="s">
        <v>820</v>
      </c>
      <c r="T57" s="1287"/>
      <c r="U57" s="1287"/>
      <c r="V57" s="1287"/>
      <c r="W57" s="1288"/>
      <c r="X57" s="1289" t="s">
        <v>820</v>
      </c>
      <c r="Y57" s="1287"/>
      <c r="Z57" s="1287"/>
      <c r="AA57" s="1287"/>
      <c r="AB57" s="1290"/>
      <c r="AC57" s="1352"/>
      <c r="AD57" s="1355"/>
      <c r="AE57" s="1356"/>
      <c r="AF57" s="1360">
        <f>ヒアリングシート!B116</f>
        <v>0</v>
      </c>
      <c r="AG57" s="1360"/>
      <c r="AH57" s="1360"/>
      <c r="AI57" s="1360"/>
      <c r="AJ57" s="1360"/>
      <c r="AK57" s="1360"/>
      <c r="AL57" s="1360"/>
      <c r="AM57" s="1305">
        <f>ヒアリングシート!C116</f>
        <v>0</v>
      </c>
      <c r="AN57" s="1306"/>
      <c r="AO57" s="1307"/>
      <c r="AP57" s="1308"/>
      <c r="AQ57" s="1309" t="s">
        <v>483</v>
      </c>
      <c r="AR57" s="1310"/>
      <c r="AS57" s="785">
        <f>IF(AD56=リスト集!$L$34,リスト集!$H$31,)</f>
        <v>0</v>
      </c>
      <c r="AT57" s="786"/>
      <c r="AU57" s="1286" t="s">
        <v>820</v>
      </c>
      <c r="AV57" s="1287"/>
      <c r="AW57" s="1287"/>
      <c r="AX57" s="1287"/>
      <c r="AY57" s="1288"/>
      <c r="AZ57" s="1289" t="s">
        <v>820</v>
      </c>
      <c r="BA57" s="1287"/>
      <c r="BB57" s="1287"/>
      <c r="BC57" s="1287"/>
      <c r="BD57" s="1290"/>
    </row>
    <row r="58" spans="1:78" ht="22.5" customHeight="1">
      <c r="A58" s="1352">
        <v>8</v>
      </c>
      <c r="B58" s="1353"/>
      <c r="C58" s="1354"/>
      <c r="D58" s="1386">
        <f>ヒアリングシート!B105</f>
        <v>0</v>
      </c>
      <c r="E58" s="1386"/>
      <c r="F58" s="1386"/>
      <c r="G58" s="1386"/>
      <c r="H58" s="1386"/>
      <c r="I58" s="1386"/>
      <c r="J58" s="1386"/>
      <c r="K58" s="1387">
        <f>ヒアリングシート!C105</f>
        <v>0</v>
      </c>
      <c r="L58" s="1388"/>
      <c r="M58" s="1313">
        <f t="shared" ref="M58" si="25">IF(K59="","",K59-K58)</f>
        <v>0</v>
      </c>
      <c r="N58" s="1314"/>
      <c r="O58" s="1328" t="s">
        <v>484</v>
      </c>
      <c r="P58" s="1329"/>
      <c r="Q58" s="1317"/>
      <c r="R58" s="1318"/>
      <c r="S58" s="1318"/>
      <c r="T58" s="1318"/>
      <c r="U58" s="1318"/>
      <c r="V58" s="1318"/>
      <c r="W58" s="1318"/>
      <c r="X58" s="1318"/>
      <c r="Y58" s="1318"/>
      <c r="Z58" s="1318"/>
      <c r="AA58" s="1318"/>
      <c r="AB58" s="1319"/>
      <c r="AC58" s="1352">
        <v>19</v>
      </c>
      <c r="AD58" s="1353"/>
      <c r="AE58" s="1354"/>
      <c r="AF58" s="1357"/>
      <c r="AG58" s="1358"/>
      <c r="AH58" s="1358"/>
      <c r="AI58" s="1358"/>
      <c r="AJ58" s="1358"/>
      <c r="AK58" s="1358"/>
      <c r="AL58" s="1359"/>
      <c r="AM58" s="1311"/>
      <c r="AN58" s="1312"/>
      <c r="AO58" s="1313" t="str">
        <f t="shared" ref="AO58" si="26">IF(AM59="","",AM59-AM58)</f>
        <v/>
      </c>
      <c r="AP58" s="1314"/>
      <c r="AQ58" s="1315" t="s">
        <v>484</v>
      </c>
      <c r="AR58" s="1316"/>
      <c r="AS58" s="782"/>
      <c r="AT58" s="783"/>
      <c r="AU58" s="783"/>
      <c r="AV58" s="783"/>
      <c r="AW58" s="783"/>
      <c r="AX58" s="783"/>
      <c r="AY58" s="783"/>
      <c r="AZ58" s="783"/>
      <c r="BA58" s="783"/>
      <c r="BB58" s="783"/>
      <c r="BC58" s="783"/>
      <c r="BD58" s="1326"/>
    </row>
    <row r="59" spans="1:78" ht="22.5" customHeight="1">
      <c r="A59" s="1352"/>
      <c r="B59" s="1355"/>
      <c r="C59" s="1356"/>
      <c r="D59" s="1376">
        <f>ヒアリングシート!B106</f>
        <v>0</v>
      </c>
      <c r="E59" s="1377"/>
      <c r="F59" s="1377"/>
      <c r="G59" s="1377"/>
      <c r="H59" s="1377"/>
      <c r="I59" s="1377"/>
      <c r="J59" s="1378"/>
      <c r="K59" s="1379">
        <f>ヒアリングシート!C106</f>
        <v>0</v>
      </c>
      <c r="L59" s="1380"/>
      <c r="M59" s="1307"/>
      <c r="N59" s="1308"/>
      <c r="O59" s="1381" t="s">
        <v>483</v>
      </c>
      <c r="P59" s="1382"/>
      <c r="Q59" s="785">
        <f>IF(B58=リスト集!$L$34,リスト集!$H$31,)</f>
        <v>0</v>
      </c>
      <c r="R59" s="786"/>
      <c r="S59" s="1286" t="s">
        <v>820</v>
      </c>
      <c r="T59" s="1287"/>
      <c r="U59" s="1287"/>
      <c r="V59" s="1287"/>
      <c r="W59" s="1288"/>
      <c r="X59" s="1289" t="s">
        <v>820</v>
      </c>
      <c r="Y59" s="1287"/>
      <c r="Z59" s="1287"/>
      <c r="AA59" s="1287"/>
      <c r="AB59" s="1290"/>
      <c r="AC59" s="1352"/>
      <c r="AD59" s="1355"/>
      <c r="AE59" s="1356"/>
      <c r="AF59" s="1360"/>
      <c r="AG59" s="1360"/>
      <c r="AH59" s="1360"/>
      <c r="AI59" s="1360"/>
      <c r="AJ59" s="1360"/>
      <c r="AK59" s="1360"/>
      <c r="AL59" s="1360"/>
      <c r="AM59" s="1305"/>
      <c r="AN59" s="1306"/>
      <c r="AO59" s="1307"/>
      <c r="AP59" s="1308"/>
      <c r="AQ59" s="1309" t="s">
        <v>483</v>
      </c>
      <c r="AR59" s="1310"/>
      <c r="AS59" s="787">
        <f>IF(AD58=リスト集!$L$34,リスト集!$H$31,)</f>
        <v>0</v>
      </c>
      <c r="AT59" s="789"/>
      <c r="AU59" s="1296" t="s">
        <v>820</v>
      </c>
      <c r="AV59" s="1297"/>
      <c r="AW59" s="1297"/>
      <c r="AX59" s="1297"/>
      <c r="AY59" s="1298"/>
      <c r="AZ59" s="1299" t="s">
        <v>820</v>
      </c>
      <c r="BA59" s="1297"/>
      <c r="BB59" s="1297"/>
      <c r="BC59" s="1297"/>
      <c r="BD59" s="1300"/>
    </row>
    <row r="60" spans="1:78" ht="22.5" customHeight="1">
      <c r="A60" s="1352">
        <v>9</v>
      </c>
      <c r="B60" s="1353"/>
      <c r="C60" s="1354"/>
      <c r="D60" s="1386"/>
      <c r="E60" s="1386"/>
      <c r="F60" s="1386"/>
      <c r="G60" s="1386"/>
      <c r="H60" s="1386"/>
      <c r="I60" s="1386"/>
      <c r="J60" s="1386"/>
      <c r="K60" s="1387"/>
      <c r="L60" s="1388"/>
      <c r="M60" s="1313" t="str">
        <f t="shared" ref="M60" si="27">IF(K61="","",K61-K60)</f>
        <v/>
      </c>
      <c r="N60" s="1314"/>
      <c r="O60" s="1328" t="s">
        <v>484</v>
      </c>
      <c r="P60" s="1329"/>
      <c r="Q60" s="1317"/>
      <c r="R60" s="1318"/>
      <c r="S60" s="1318"/>
      <c r="T60" s="1318"/>
      <c r="U60" s="1318"/>
      <c r="V60" s="1318"/>
      <c r="W60" s="1318"/>
      <c r="X60" s="1318"/>
      <c r="Y60" s="1318"/>
      <c r="Z60" s="1318"/>
      <c r="AA60" s="1318"/>
      <c r="AB60" s="1319"/>
      <c r="AC60" s="1352">
        <v>20</v>
      </c>
      <c r="AD60" s="1353"/>
      <c r="AE60" s="1354"/>
      <c r="AF60" s="1357">
        <f>ヒアリングシート!B117</f>
        <v>0</v>
      </c>
      <c r="AG60" s="1358"/>
      <c r="AH60" s="1358"/>
      <c r="AI60" s="1358"/>
      <c r="AJ60" s="1358"/>
      <c r="AK60" s="1358"/>
      <c r="AL60" s="1359"/>
      <c r="AM60" s="1311">
        <f>ヒアリングシート!C117</f>
        <v>0</v>
      </c>
      <c r="AN60" s="1312"/>
      <c r="AO60" s="1313">
        <f t="shared" ref="AO60" si="28">IF(AM61="","",AM61-AM60)</f>
        <v>0</v>
      </c>
      <c r="AP60" s="1314"/>
      <c r="AQ60" s="1328" t="s">
        <v>484</v>
      </c>
      <c r="AR60" s="1329"/>
      <c r="AS60" s="1291"/>
      <c r="AT60" s="1292"/>
      <c r="AU60" s="1292"/>
      <c r="AV60" s="1292"/>
      <c r="AW60" s="1292"/>
      <c r="AX60" s="1292"/>
      <c r="AY60" s="1292"/>
      <c r="AZ60" s="1292"/>
      <c r="BA60" s="1292"/>
      <c r="BB60" s="1292"/>
      <c r="BC60" s="1292"/>
      <c r="BD60" s="1293"/>
    </row>
    <row r="61" spans="1:78" ht="22.5" customHeight="1">
      <c r="A61" s="1352"/>
      <c r="B61" s="1355"/>
      <c r="C61" s="1356"/>
      <c r="D61" s="1548"/>
      <c r="E61" s="1549"/>
      <c r="F61" s="1549"/>
      <c r="G61" s="1549"/>
      <c r="H61" s="1549"/>
      <c r="I61" s="1549"/>
      <c r="J61" s="1550"/>
      <c r="K61" s="1379"/>
      <c r="L61" s="1380"/>
      <c r="M61" s="1307"/>
      <c r="N61" s="1308"/>
      <c r="O61" s="1381" t="s">
        <v>483</v>
      </c>
      <c r="P61" s="1382"/>
      <c r="Q61" s="785">
        <f>IF(B60=リスト集!$L$34,リスト集!$H$31,)</f>
        <v>0</v>
      </c>
      <c r="R61" s="786"/>
      <c r="S61" s="1286" t="s">
        <v>820</v>
      </c>
      <c r="T61" s="1287"/>
      <c r="U61" s="1287"/>
      <c r="V61" s="1287"/>
      <c r="W61" s="1288"/>
      <c r="X61" s="1289" t="s">
        <v>820</v>
      </c>
      <c r="Y61" s="1287"/>
      <c r="Z61" s="1287"/>
      <c r="AA61" s="1287"/>
      <c r="AB61" s="1290"/>
      <c r="AC61" s="1352"/>
      <c r="AD61" s="1355"/>
      <c r="AE61" s="1356"/>
      <c r="AF61" s="1360">
        <f>ヒアリングシート!B118</f>
        <v>0</v>
      </c>
      <c r="AG61" s="1360"/>
      <c r="AH61" s="1360"/>
      <c r="AI61" s="1360"/>
      <c r="AJ61" s="1360"/>
      <c r="AK61" s="1360"/>
      <c r="AL61" s="1360"/>
      <c r="AM61" s="1305">
        <f>ヒアリングシート!C118</f>
        <v>0</v>
      </c>
      <c r="AN61" s="1306"/>
      <c r="AO61" s="1307"/>
      <c r="AP61" s="1308"/>
      <c r="AQ61" s="1309" t="s">
        <v>483</v>
      </c>
      <c r="AR61" s="1310"/>
      <c r="AS61" s="1294">
        <f>IF(AD60=リスト集!$L$34,リスト集!$H$31,)</f>
        <v>0</v>
      </c>
      <c r="AT61" s="1295"/>
      <c r="AU61" s="1296" t="s">
        <v>820</v>
      </c>
      <c r="AV61" s="1297"/>
      <c r="AW61" s="1297"/>
      <c r="AX61" s="1297"/>
      <c r="AY61" s="1298"/>
      <c r="AZ61" s="1299" t="s">
        <v>820</v>
      </c>
      <c r="BA61" s="1297"/>
      <c r="BB61" s="1297"/>
      <c r="BC61" s="1297"/>
      <c r="BD61" s="1300"/>
    </row>
    <row r="62" spans="1:78" ht="22.5" customHeight="1">
      <c r="A62" s="1352">
        <v>10</v>
      </c>
      <c r="B62" s="1353"/>
      <c r="C62" s="1354"/>
      <c r="D62" s="1386">
        <f>ヒアリングシート!B107</f>
        <v>0</v>
      </c>
      <c r="E62" s="1386"/>
      <c r="F62" s="1386"/>
      <c r="G62" s="1386"/>
      <c r="H62" s="1386"/>
      <c r="I62" s="1386"/>
      <c r="J62" s="1386"/>
      <c r="K62" s="1387">
        <f>ヒアリングシート!C107</f>
        <v>0</v>
      </c>
      <c r="L62" s="1388"/>
      <c r="M62" s="1313">
        <f t="shared" ref="M62" si="29">IF(K63="","",K63-K62)</f>
        <v>0</v>
      </c>
      <c r="N62" s="1314"/>
      <c r="O62" s="1328" t="s">
        <v>484</v>
      </c>
      <c r="P62" s="1329"/>
      <c r="Q62" s="1317"/>
      <c r="R62" s="1318"/>
      <c r="S62" s="1318"/>
      <c r="T62" s="1318"/>
      <c r="U62" s="1318"/>
      <c r="V62" s="1318"/>
      <c r="W62" s="1318"/>
      <c r="X62" s="1318"/>
      <c r="Y62" s="1318"/>
      <c r="Z62" s="1318"/>
      <c r="AA62" s="1318"/>
      <c r="AB62" s="1319"/>
      <c r="AC62" s="1352">
        <v>21</v>
      </c>
      <c r="AD62" s="1353"/>
      <c r="AE62" s="1354"/>
      <c r="AF62" s="1357"/>
      <c r="AG62" s="1358"/>
      <c r="AH62" s="1358"/>
      <c r="AI62" s="1358"/>
      <c r="AJ62" s="1358"/>
      <c r="AK62" s="1358"/>
      <c r="AL62" s="1359"/>
      <c r="AM62" s="1311"/>
      <c r="AN62" s="1312"/>
      <c r="AO62" s="1313" t="str">
        <f t="shared" ref="AO62" si="30">IF(AM63="","",AM63-AM62)</f>
        <v/>
      </c>
      <c r="AP62" s="1314"/>
      <c r="AQ62" s="1315" t="s">
        <v>484</v>
      </c>
      <c r="AR62" s="1316"/>
      <c r="AS62" s="1320"/>
      <c r="AT62" s="1321"/>
      <c r="AU62" s="1321"/>
      <c r="AV62" s="1321"/>
      <c r="AW62" s="1321"/>
      <c r="AX62" s="1321"/>
      <c r="AY62" s="1321"/>
      <c r="AZ62" s="1321"/>
      <c r="BA62" s="1321"/>
      <c r="BB62" s="1321"/>
      <c r="BC62" s="1321"/>
      <c r="BD62" s="1322"/>
    </row>
    <row r="63" spans="1:78" ht="22.5" customHeight="1">
      <c r="A63" s="1352"/>
      <c r="B63" s="1355"/>
      <c r="C63" s="1356"/>
      <c r="D63" s="1376">
        <f>ヒアリングシート!B108</f>
        <v>0</v>
      </c>
      <c r="E63" s="1377"/>
      <c r="F63" s="1377"/>
      <c r="G63" s="1377"/>
      <c r="H63" s="1377"/>
      <c r="I63" s="1377"/>
      <c r="J63" s="1378"/>
      <c r="K63" s="1379">
        <f>ヒアリングシート!C108</f>
        <v>0</v>
      </c>
      <c r="L63" s="1380"/>
      <c r="M63" s="1307"/>
      <c r="N63" s="1308"/>
      <c r="O63" s="1381" t="s">
        <v>483</v>
      </c>
      <c r="P63" s="1382"/>
      <c r="Q63" s="1294">
        <f>IF(B62=リスト集!$L$34,リスト集!$H$31,)</f>
        <v>0</v>
      </c>
      <c r="R63" s="1295"/>
      <c r="S63" s="1296" t="s">
        <v>820</v>
      </c>
      <c r="T63" s="1297"/>
      <c r="U63" s="1297"/>
      <c r="V63" s="1297"/>
      <c r="W63" s="1298"/>
      <c r="X63" s="1299" t="s">
        <v>820</v>
      </c>
      <c r="Y63" s="1297"/>
      <c r="Z63" s="1297"/>
      <c r="AA63" s="1297"/>
      <c r="AB63" s="1300"/>
      <c r="AC63" s="1352"/>
      <c r="AD63" s="1355"/>
      <c r="AE63" s="1356"/>
      <c r="AF63" s="1360"/>
      <c r="AG63" s="1360"/>
      <c r="AH63" s="1360"/>
      <c r="AI63" s="1360"/>
      <c r="AJ63" s="1360"/>
      <c r="AK63" s="1360"/>
      <c r="AL63" s="1360"/>
      <c r="AM63" s="1305"/>
      <c r="AN63" s="1306"/>
      <c r="AO63" s="1307"/>
      <c r="AP63" s="1308"/>
      <c r="AQ63" s="1309" t="s">
        <v>483</v>
      </c>
      <c r="AR63" s="1310"/>
      <c r="AS63" s="1294">
        <f>IF(AD62=リスト集!$L$34,リスト集!$H$31,)</f>
        <v>0</v>
      </c>
      <c r="AT63" s="1295"/>
      <c r="AU63" s="1296" t="s">
        <v>820</v>
      </c>
      <c r="AV63" s="1297"/>
      <c r="AW63" s="1297"/>
      <c r="AX63" s="1297"/>
      <c r="AY63" s="1298"/>
      <c r="AZ63" s="1299" t="s">
        <v>820</v>
      </c>
      <c r="BA63" s="1297"/>
      <c r="BB63" s="1297"/>
      <c r="BC63" s="1297"/>
      <c r="BD63" s="1300"/>
    </row>
    <row r="64" spans="1:78" ht="22.5" customHeight="1">
      <c r="A64" s="1352">
        <v>11</v>
      </c>
      <c r="B64" s="1353"/>
      <c r="C64" s="1354"/>
      <c r="D64" s="1386"/>
      <c r="E64" s="1386"/>
      <c r="F64" s="1386"/>
      <c r="G64" s="1386"/>
      <c r="H64" s="1386"/>
      <c r="I64" s="1386"/>
      <c r="J64" s="1386"/>
      <c r="K64" s="1387"/>
      <c r="L64" s="1388"/>
      <c r="M64" s="1313" t="str">
        <f t="shared" ref="M64" si="31">IF(K65="","",K65-K64)</f>
        <v/>
      </c>
      <c r="N64" s="1314"/>
      <c r="O64" s="1328" t="s">
        <v>484</v>
      </c>
      <c r="P64" s="1329"/>
      <c r="Q64" s="1320"/>
      <c r="R64" s="1321"/>
      <c r="S64" s="1321"/>
      <c r="T64" s="1321"/>
      <c r="U64" s="1321"/>
      <c r="V64" s="1321"/>
      <c r="W64" s="1321"/>
      <c r="X64" s="1321"/>
      <c r="Y64" s="1321"/>
      <c r="Z64" s="1321"/>
      <c r="AA64" s="1321"/>
      <c r="AB64" s="1322"/>
      <c r="AC64" s="1352">
        <v>22</v>
      </c>
      <c r="AD64" s="1353"/>
      <c r="AE64" s="1354"/>
      <c r="AF64" s="1357">
        <f>ヒアリングシート!B119</f>
        <v>0</v>
      </c>
      <c r="AG64" s="1358"/>
      <c r="AH64" s="1358"/>
      <c r="AI64" s="1358"/>
      <c r="AJ64" s="1358"/>
      <c r="AK64" s="1358"/>
      <c r="AL64" s="1359"/>
      <c r="AM64" s="1311">
        <f>ヒアリングシート!C119</f>
        <v>0</v>
      </c>
      <c r="AN64" s="1312"/>
      <c r="AO64" s="1313">
        <f t="shared" ref="AO64" si="32">IF(AM65="","",AM65-AM64)</f>
        <v>0</v>
      </c>
      <c r="AP64" s="1314"/>
      <c r="AQ64" s="1328" t="s">
        <v>484</v>
      </c>
      <c r="AR64" s="1329"/>
      <c r="AS64" s="1291"/>
      <c r="AT64" s="1292"/>
      <c r="AU64" s="1292"/>
      <c r="AV64" s="1292"/>
      <c r="AW64" s="1292"/>
      <c r="AX64" s="1292"/>
      <c r="AY64" s="1292"/>
      <c r="AZ64" s="1292"/>
      <c r="BA64" s="1292"/>
      <c r="BB64" s="1292"/>
      <c r="BC64" s="1292"/>
      <c r="BD64" s="1293"/>
    </row>
    <row r="65" spans="1:81" ht="22.5" customHeight="1">
      <c r="A65" s="1352"/>
      <c r="B65" s="1355"/>
      <c r="C65" s="1356"/>
      <c r="D65" s="1548"/>
      <c r="E65" s="1549"/>
      <c r="F65" s="1549"/>
      <c r="G65" s="1549"/>
      <c r="H65" s="1549"/>
      <c r="I65" s="1549"/>
      <c r="J65" s="1550"/>
      <c r="K65" s="1379"/>
      <c r="L65" s="1380"/>
      <c r="M65" s="1307"/>
      <c r="N65" s="1308"/>
      <c r="O65" s="1381" t="s">
        <v>483</v>
      </c>
      <c r="P65" s="1382"/>
      <c r="Q65" s="785">
        <f>IF(B64=リスト集!$L$34,リスト集!$H$31,)</f>
        <v>0</v>
      </c>
      <c r="R65" s="786"/>
      <c r="S65" s="1286" t="s">
        <v>820</v>
      </c>
      <c r="T65" s="1287"/>
      <c r="U65" s="1287"/>
      <c r="V65" s="1287"/>
      <c r="W65" s="1288"/>
      <c r="X65" s="1289" t="s">
        <v>820</v>
      </c>
      <c r="Y65" s="1287"/>
      <c r="Z65" s="1287"/>
      <c r="AA65" s="1287"/>
      <c r="AB65" s="1290"/>
      <c r="AC65" s="1352"/>
      <c r="AD65" s="1355"/>
      <c r="AE65" s="1356"/>
      <c r="AF65" s="1345">
        <f>ヒアリングシート!B120</f>
        <v>0</v>
      </c>
      <c r="AG65" s="1345"/>
      <c r="AH65" s="1345"/>
      <c r="AI65" s="1345"/>
      <c r="AJ65" s="1345"/>
      <c r="AK65" s="1345"/>
      <c r="AL65" s="1345"/>
      <c r="AM65" s="1305">
        <f>ヒアリングシート!C120</f>
        <v>0</v>
      </c>
      <c r="AN65" s="1306"/>
      <c r="AO65" s="1307"/>
      <c r="AP65" s="1308"/>
      <c r="AQ65" s="1309" t="s">
        <v>483</v>
      </c>
      <c r="AR65" s="1310"/>
      <c r="AS65" s="1294">
        <f>IF(AD64=リスト集!$L$34,リスト集!$H$31,)</f>
        <v>0</v>
      </c>
      <c r="AT65" s="1295"/>
      <c r="AU65" s="1296" t="s">
        <v>820</v>
      </c>
      <c r="AV65" s="1297"/>
      <c r="AW65" s="1297"/>
      <c r="AX65" s="1297"/>
      <c r="AY65" s="1298"/>
      <c r="AZ65" s="1299" t="s">
        <v>820</v>
      </c>
      <c r="BA65" s="1297"/>
      <c r="BB65" s="1297"/>
      <c r="BC65" s="1297"/>
      <c r="BD65" s="1300"/>
    </row>
    <row r="66" spans="1:81" ht="22.5" customHeight="1">
      <c r="A66" s="1352">
        <v>12</v>
      </c>
      <c r="B66" s="1353"/>
      <c r="C66" s="1354"/>
      <c r="D66" s="1386">
        <f>ヒアリングシート!B109</f>
        <v>0</v>
      </c>
      <c r="E66" s="1386"/>
      <c r="F66" s="1386"/>
      <c r="G66" s="1386"/>
      <c r="H66" s="1386"/>
      <c r="I66" s="1386"/>
      <c r="J66" s="1386"/>
      <c r="K66" s="1387">
        <f>ヒアリングシート!C109</f>
        <v>0</v>
      </c>
      <c r="L66" s="1388"/>
      <c r="M66" s="1313">
        <f t="shared" ref="M66" si="33">IF(K67="","",K67-K66)</f>
        <v>0</v>
      </c>
      <c r="N66" s="1314"/>
      <c r="O66" s="1328" t="s">
        <v>484</v>
      </c>
      <c r="P66" s="1329"/>
      <c r="Q66" s="1317"/>
      <c r="R66" s="1318"/>
      <c r="S66" s="1318"/>
      <c r="T66" s="1318"/>
      <c r="U66" s="1318"/>
      <c r="V66" s="1318"/>
      <c r="W66" s="1318"/>
      <c r="X66" s="1318"/>
      <c r="Y66" s="1318"/>
      <c r="Z66" s="1318"/>
      <c r="AA66" s="1318"/>
      <c r="AB66" s="1319"/>
      <c r="AC66" s="1352">
        <v>23</v>
      </c>
      <c r="AD66" s="1353"/>
      <c r="AE66" s="1354"/>
      <c r="AF66" s="1357">
        <f>ヒアリングシート!B121</f>
        <v>0</v>
      </c>
      <c r="AG66" s="1358"/>
      <c r="AH66" s="1358"/>
      <c r="AI66" s="1358"/>
      <c r="AJ66" s="1358"/>
      <c r="AK66" s="1358"/>
      <c r="AL66" s="1359"/>
      <c r="AM66" s="1311">
        <f>ヒアリングシート!C121</f>
        <v>0</v>
      </c>
      <c r="AN66" s="1312"/>
      <c r="AO66" s="1313">
        <f t="shared" ref="AO66" si="34">IF(AM67="","",AM67-AM66)</f>
        <v>0</v>
      </c>
      <c r="AP66" s="1314"/>
      <c r="AQ66" s="1328" t="s">
        <v>484</v>
      </c>
      <c r="AR66" s="1329"/>
      <c r="AS66" s="1320"/>
      <c r="AT66" s="1321"/>
      <c r="AU66" s="1321"/>
      <c r="AV66" s="1321"/>
      <c r="AW66" s="1321"/>
      <c r="AX66" s="1321"/>
      <c r="AY66" s="1321"/>
      <c r="AZ66" s="1321"/>
      <c r="BA66" s="1321"/>
      <c r="BB66" s="1321"/>
      <c r="BC66" s="1321"/>
      <c r="BD66" s="1322"/>
    </row>
    <row r="67" spans="1:81" ht="22.5" customHeight="1">
      <c r="A67" s="1352"/>
      <c r="B67" s="1355"/>
      <c r="C67" s="1356"/>
      <c r="D67" s="1376">
        <f>ヒアリングシート!B110</f>
        <v>0</v>
      </c>
      <c r="E67" s="1377"/>
      <c r="F67" s="1377"/>
      <c r="G67" s="1377"/>
      <c r="H67" s="1377"/>
      <c r="I67" s="1377"/>
      <c r="J67" s="1378"/>
      <c r="K67" s="1379">
        <f>ヒアリングシート!C110</f>
        <v>0</v>
      </c>
      <c r="L67" s="1380"/>
      <c r="M67" s="1307"/>
      <c r="N67" s="1308"/>
      <c r="O67" s="1381" t="s">
        <v>483</v>
      </c>
      <c r="P67" s="1382"/>
      <c r="Q67" s="785">
        <f>IF(B66=リスト集!$L$34,リスト集!$H$31,)</f>
        <v>0</v>
      </c>
      <c r="R67" s="786"/>
      <c r="S67" s="1286" t="s">
        <v>820</v>
      </c>
      <c r="T67" s="1287"/>
      <c r="U67" s="1287"/>
      <c r="V67" s="1287"/>
      <c r="W67" s="1288"/>
      <c r="X67" s="1289" t="s">
        <v>820</v>
      </c>
      <c r="Y67" s="1287"/>
      <c r="Z67" s="1287"/>
      <c r="AA67" s="1287"/>
      <c r="AB67" s="1290"/>
      <c r="AC67" s="1352"/>
      <c r="AD67" s="1355"/>
      <c r="AE67" s="1356"/>
      <c r="AF67" s="1345">
        <f>ヒアリングシート!B122</f>
        <v>0</v>
      </c>
      <c r="AG67" s="1345"/>
      <c r="AH67" s="1345"/>
      <c r="AI67" s="1345"/>
      <c r="AJ67" s="1345"/>
      <c r="AK67" s="1345"/>
      <c r="AL67" s="1345"/>
      <c r="AM67" s="1305">
        <f>ヒアリングシート!C122</f>
        <v>0</v>
      </c>
      <c r="AN67" s="1306"/>
      <c r="AO67" s="1307"/>
      <c r="AP67" s="1308"/>
      <c r="AQ67" s="1309" t="s">
        <v>483</v>
      </c>
      <c r="AR67" s="1310"/>
      <c r="AS67" s="1294">
        <f>IF(AD66=リスト集!$L$34,リスト集!$H$31,)</f>
        <v>0</v>
      </c>
      <c r="AT67" s="1295"/>
      <c r="AU67" s="1296" t="s">
        <v>820</v>
      </c>
      <c r="AV67" s="1297"/>
      <c r="AW67" s="1297"/>
      <c r="AX67" s="1297"/>
      <c r="AY67" s="1298"/>
      <c r="AZ67" s="1299" t="s">
        <v>820</v>
      </c>
      <c r="BA67" s="1297"/>
      <c r="BB67" s="1297"/>
      <c r="BC67" s="1297"/>
      <c r="BD67" s="1300"/>
    </row>
    <row r="68" spans="1:81" ht="22.5" customHeight="1">
      <c r="A68" s="1352">
        <v>13</v>
      </c>
      <c r="B68" s="1353"/>
      <c r="C68" s="1354"/>
      <c r="D68" s="1386"/>
      <c r="E68" s="1386"/>
      <c r="F68" s="1386"/>
      <c r="G68" s="1386"/>
      <c r="H68" s="1386"/>
      <c r="I68" s="1386"/>
      <c r="J68" s="1386"/>
      <c r="K68" s="1387"/>
      <c r="L68" s="1388"/>
      <c r="M68" s="1313" t="str">
        <f t="shared" ref="M68" si="35">IF(K69="","",K69-K68)</f>
        <v/>
      </c>
      <c r="N68" s="1314"/>
      <c r="O68" s="1328" t="s">
        <v>484</v>
      </c>
      <c r="P68" s="1329"/>
      <c r="Q68" s="1317"/>
      <c r="R68" s="1318"/>
      <c r="S68" s="1318"/>
      <c r="T68" s="1318"/>
      <c r="U68" s="1318"/>
      <c r="V68" s="1318"/>
      <c r="W68" s="1318"/>
      <c r="X68" s="1318"/>
      <c r="Y68" s="1318"/>
      <c r="Z68" s="1318"/>
      <c r="AA68" s="1318"/>
      <c r="AB68" s="1319"/>
      <c r="AC68" s="1352">
        <v>24</v>
      </c>
      <c r="AD68" s="1541" t="s">
        <v>36</v>
      </c>
      <c r="AE68" s="1542"/>
      <c r="AF68" s="1357" t="str">
        <f>ヒアリングシート!B141</f>
        <v>ホテル駐車場/ひばり観光バス入庫</v>
      </c>
      <c r="AG68" s="1358"/>
      <c r="AH68" s="1358"/>
      <c r="AI68" s="1358"/>
      <c r="AJ68" s="1358"/>
      <c r="AK68" s="1358"/>
      <c r="AL68" s="1359"/>
      <c r="AM68" s="1311">
        <f>ヒアリングシート!C141</f>
        <v>0</v>
      </c>
      <c r="AN68" s="1312"/>
      <c r="AO68" s="1313">
        <f>SUM(M48:N68)+SUM(AO48:AP66)</f>
        <v>0</v>
      </c>
      <c r="AP68" s="1314"/>
      <c r="AQ68" s="1315" t="s">
        <v>484</v>
      </c>
      <c r="AR68" s="1316"/>
      <c r="AS68" s="1320"/>
      <c r="AT68" s="1321"/>
      <c r="AU68" s="1321"/>
      <c r="AV68" s="1321"/>
      <c r="AW68" s="1321"/>
      <c r="AX68" s="1321"/>
      <c r="AY68" s="1330"/>
      <c r="AZ68" s="1394" t="s">
        <v>590</v>
      </c>
      <c r="BA68" s="1395"/>
      <c r="BB68" s="1395"/>
      <c r="BC68" s="1395"/>
      <c r="BD68" s="1396"/>
    </row>
    <row r="69" spans="1:81" ht="22.5" customHeight="1" thickBot="1">
      <c r="A69" s="1383"/>
      <c r="B69" s="1384"/>
      <c r="C69" s="1385"/>
      <c r="D69" s="1545"/>
      <c r="E69" s="1546"/>
      <c r="F69" s="1546"/>
      <c r="G69" s="1546"/>
      <c r="H69" s="1546"/>
      <c r="I69" s="1546"/>
      <c r="J69" s="1547"/>
      <c r="K69" s="1400"/>
      <c r="L69" s="1401"/>
      <c r="M69" s="1392"/>
      <c r="N69" s="1393"/>
      <c r="O69" s="1381" t="s">
        <v>483</v>
      </c>
      <c r="P69" s="1382"/>
      <c r="Q69" s="785">
        <f>IF(B68=リスト集!$L$34,リスト集!$H$31,)</f>
        <v>0</v>
      </c>
      <c r="R69" s="786"/>
      <c r="S69" s="1286" t="s">
        <v>820</v>
      </c>
      <c r="T69" s="1287"/>
      <c r="U69" s="1287"/>
      <c r="V69" s="1287"/>
      <c r="W69" s="1288"/>
      <c r="X69" s="1289" t="s">
        <v>820</v>
      </c>
      <c r="Y69" s="1287"/>
      <c r="Z69" s="1287"/>
      <c r="AA69" s="1287"/>
      <c r="AB69" s="1290"/>
      <c r="AC69" s="1383"/>
      <c r="AD69" s="1543"/>
      <c r="AE69" s="1544"/>
      <c r="AF69" s="1389" t="str">
        <f>ヒアリングシート!B142</f>
        <v>業務終了</v>
      </c>
      <c r="AG69" s="1389"/>
      <c r="AH69" s="1389"/>
      <c r="AI69" s="1389"/>
      <c r="AJ69" s="1389"/>
      <c r="AK69" s="1389"/>
      <c r="AL69" s="1389"/>
      <c r="AM69" s="1390"/>
      <c r="AN69" s="1391"/>
      <c r="AO69" s="1392"/>
      <c r="AP69" s="1393"/>
      <c r="AQ69" s="1381"/>
      <c r="AR69" s="1382"/>
      <c r="AS69" s="785">
        <f>IF(AD68=リスト集!$L$34,リスト集!$H$31,)</f>
        <v>0</v>
      </c>
      <c r="AT69" s="786"/>
      <c r="AU69" s="1286"/>
      <c r="AV69" s="1287"/>
      <c r="AW69" s="1287"/>
      <c r="AX69" s="1287"/>
      <c r="AY69" s="1288"/>
      <c r="AZ69" s="1538" t="s">
        <v>758</v>
      </c>
      <c r="BA69" s="1539"/>
      <c r="BB69" s="1539"/>
      <c r="BC69" s="1539"/>
      <c r="BD69" s="1540"/>
    </row>
    <row r="70" spans="1:81" ht="14.1" customHeight="1">
      <c r="A70" s="414"/>
      <c r="B70" s="415"/>
      <c r="C70" s="415"/>
      <c r="D70" s="415"/>
      <c r="E70" s="416"/>
      <c r="F70" s="417"/>
      <c r="G70" s="417"/>
      <c r="H70" s="417"/>
      <c r="I70" s="417"/>
      <c r="J70" s="417"/>
      <c r="K70" s="417"/>
      <c r="L70" s="417"/>
      <c r="M70" s="418"/>
      <c r="N70" s="419"/>
      <c r="O70" s="419"/>
      <c r="P70" s="419"/>
      <c r="Q70" s="419"/>
      <c r="R70" s="420"/>
      <c r="S70" s="421"/>
      <c r="T70" s="421"/>
      <c r="U70" s="421"/>
      <c r="V70" s="422"/>
      <c r="W70" s="422"/>
      <c r="X70" s="422"/>
      <c r="Y70" s="422"/>
      <c r="Z70" s="423"/>
      <c r="AA70" s="423"/>
      <c r="AB70" s="423"/>
      <c r="AC70" s="423"/>
      <c r="AD70" s="423"/>
      <c r="AE70" s="423"/>
      <c r="AF70" s="423"/>
      <c r="AG70" s="423"/>
      <c r="AH70" s="423"/>
      <c r="AI70" s="423"/>
      <c r="AJ70" s="423"/>
      <c r="AK70" s="423"/>
      <c r="AL70" s="423"/>
      <c r="AM70" s="423"/>
      <c r="AN70" s="423"/>
      <c r="AO70" s="423"/>
      <c r="AP70" s="423"/>
      <c r="AQ70" s="423"/>
      <c r="AR70" s="423"/>
      <c r="AS70" s="423"/>
      <c r="AT70" s="423"/>
      <c r="AU70" s="423"/>
      <c r="AV70" s="423"/>
      <c r="AW70" s="423"/>
      <c r="AX70" s="424"/>
      <c r="AY70" s="425"/>
      <c r="AZ70" s="425"/>
      <c r="BA70" s="425"/>
      <c r="BB70" s="425"/>
      <c r="BC70" s="425"/>
      <c r="BD70" s="426"/>
    </row>
    <row r="71" spans="1:81" ht="14.1" customHeight="1">
      <c r="A71" s="427"/>
      <c r="B71" s="323"/>
      <c r="C71" s="323"/>
      <c r="D71" s="323"/>
      <c r="E71" s="409"/>
      <c r="F71" s="240"/>
      <c r="G71" s="240"/>
      <c r="H71" s="240"/>
      <c r="I71" s="240"/>
      <c r="J71" s="240"/>
      <c r="K71" s="240"/>
      <c r="L71" s="240"/>
      <c r="M71" s="409"/>
      <c r="N71" s="404"/>
      <c r="O71" s="404"/>
      <c r="P71" s="404"/>
      <c r="Q71" s="404"/>
      <c r="R71" s="407"/>
      <c r="S71" s="403"/>
      <c r="T71" s="403"/>
      <c r="U71" s="403"/>
      <c r="V71" s="404"/>
      <c r="W71" s="404"/>
      <c r="X71" s="404"/>
      <c r="Y71" s="404"/>
      <c r="Z71" s="410"/>
      <c r="AA71" s="410"/>
      <c r="AB71" s="410"/>
      <c r="AC71" s="410"/>
      <c r="AD71" s="410"/>
      <c r="AE71" s="410"/>
      <c r="AF71" s="410"/>
      <c r="AG71" s="410"/>
      <c r="AH71" s="410"/>
      <c r="AI71" s="410"/>
      <c r="AJ71" s="410"/>
      <c r="AK71" s="410"/>
      <c r="AL71" s="410"/>
      <c r="AM71" s="410"/>
      <c r="AN71" s="410"/>
      <c r="AO71" s="410"/>
      <c r="AP71" s="410"/>
      <c r="AQ71" s="410"/>
      <c r="AR71" s="410"/>
      <c r="AS71" s="410"/>
      <c r="AT71" s="410"/>
      <c r="AU71" s="410"/>
      <c r="AV71" s="410"/>
      <c r="AW71" s="410"/>
      <c r="AX71" s="406"/>
      <c r="AY71" s="405"/>
      <c r="AZ71" s="405"/>
      <c r="BA71" s="405"/>
      <c r="BB71" s="405"/>
      <c r="BC71" s="405"/>
      <c r="BD71" s="428"/>
    </row>
    <row r="72" spans="1:81" ht="14.1" customHeight="1">
      <c r="A72" s="427"/>
      <c r="B72" s="323"/>
      <c r="C72" s="323"/>
      <c r="D72" s="323"/>
      <c r="E72" s="409"/>
      <c r="F72" s="240"/>
      <c r="G72" s="240"/>
      <c r="H72" s="240"/>
      <c r="I72" s="240"/>
      <c r="J72" s="240"/>
      <c r="K72" s="240"/>
      <c r="L72" s="240"/>
      <c r="M72" s="409"/>
      <c r="N72" s="404"/>
      <c r="O72" s="404"/>
      <c r="P72" s="404"/>
      <c r="Q72" s="404"/>
      <c r="R72" s="407"/>
      <c r="S72" s="403"/>
      <c r="T72" s="403"/>
      <c r="U72" s="403"/>
      <c r="V72" s="408"/>
      <c r="W72" s="408"/>
      <c r="X72" s="408"/>
      <c r="Y72" s="408"/>
      <c r="Z72" s="410"/>
      <c r="AA72" s="410"/>
      <c r="AB72" s="410"/>
      <c r="AC72" s="410"/>
      <c r="AD72" s="410"/>
      <c r="AE72" s="410"/>
      <c r="AF72" s="410"/>
      <c r="AG72" s="410"/>
      <c r="AH72" s="410"/>
      <c r="AI72" s="410"/>
      <c r="AJ72" s="410"/>
      <c r="AK72" s="410"/>
      <c r="AL72" s="410"/>
      <c r="AM72" s="410"/>
      <c r="AN72" s="410"/>
      <c r="AO72" s="410"/>
      <c r="AP72" s="410"/>
      <c r="AQ72" s="410"/>
      <c r="AR72" s="410"/>
      <c r="AS72" s="410"/>
      <c r="AT72" s="410"/>
      <c r="AU72" s="410"/>
      <c r="AV72" s="410"/>
      <c r="AW72" s="410"/>
      <c r="AX72" s="406"/>
      <c r="AY72" s="405"/>
      <c r="AZ72" s="405"/>
      <c r="BA72" s="405"/>
      <c r="BB72" s="405"/>
      <c r="BC72" s="405"/>
      <c r="BD72" s="428"/>
    </row>
    <row r="73" spans="1:81" ht="14.1" customHeight="1" thickBot="1">
      <c r="A73" s="429"/>
      <c r="B73" s="430"/>
      <c r="C73" s="430"/>
      <c r="D73" s="430"/>
      <c r="E73" s="431"/>
      <c r="F73" s="432"/>
      <c r="G73" s="432"/>
      <c r="H73" s="432"/>
      <c r="I73" s="432"/>
      <c r="J73" s="432"/>
      <c r="K73" s="432"/>
      <c r="L73" s="432"/>
      <c r="M73" s="433"/>
      <c r="N73" s="434"/>
      <c r="O73" s="434"/>
      <c r="P73" s="434"/>
      <c r="Q73" s="434"/>
      <c r="R73" s="435"/>
      <c r="S73" s="436"/>
      <c r="T73" s="436"/>
      <c r="U73" s="436"/>
      <c r="V73" s="437"/>
      <c r="W73" s="437"/>
      <c r="X73" s="437"/>
      <c r="Y73" s="437"/>
      <c r="Z73" s="438"/>
      <c r="AA73" s="438"/>
      <c r="AB73" s="438"/>
      <c r="AC73" s="438"/>
      <c r="AD73" s="438"/>
      <c r="AE73" s="438"/>
      <c r="AF73" s="438"/>
      <c r="AG73" s="438"/>
      <c r="AH73" s="438"/>
      <c r="AI73" s="438"/>
      <c r="AJ73" s="438"/>
      <c r="AK73" s="438"/>
      <c r="AL73" s="438"/>
      <c r="AM73" s="438"/>
      <c r="AN73" s="438"/>
      <c r="AO73" s="438"/>
      <c r="AP73" s="438"/>
      <c r="AQ73" s="438"/>
      <c r="AR73" s="438"/>
      <c r="AS73" s="438"/>
      <c r="AT73" s="438"/>
      <c r="AU73" s="438"/>
      <c r="AV73" s="438"/>
      <c r="AW73" s="438"/>
      <c r="AX73" s="439"/>
      <c r="AY73" s="440"/>
      <c r="AZ73" s="440"/>
      <c r="BA73" s="440"/>
      <c r="BB73" s="440"/>
      <c r="BC73" s="440"/>
      <c r="BD73" s="441"/>
      <c r="BF73" s="61"/>
      <c r="BI73" s="61"/>
      <c r="BJ73" s="61"/>
      <c r="BK73" s="332"/>
      <c r="BL73" s="332"/>
      <c r="BM73" s="332"/>
      <c r="BN73" s="332"/>
      <c r="BO73" s="375"/>
      <c r="BP73" s="375"/>
      <c r="BQ73" s="332"/>
      <c r="BR73" s="332"/>
      <c r="BS73" s="332"/>
      <c r="BT73" s="332"/>
      <c r="BU73" s="332"/>
      <c r="BV73" s="332"/>
      <c r="BW73" s="332"/>
      <c r="BX73" s="332"/>
      <c r="BY73" s="332"/>
      <c r="BZ73" s="332"/>
      <c r="CA73" s="332"/>
      <c r="CB73" s="332"/>
      <c r="CC73" s="331"/>
    </row>
    <row r="74" spans="1:81" ht="14.45" customHeight="1">
      <c r="A74" s="146"/>
      <c r="B74" s="323"/>
      <c r="C74" s="323"/>
      <c r="D74" s="323"/>
      <c r="E74" s="409"/>
      <c r="F74" s="240"/>
      <c r="G74" s="240"/>
      <c r="H74" s="240"/>
      <c r="I74" s="240"/>
      <c r="J74" s="240"/>
      <c r="K74" s="240"/>
      <c r="L74" s="240"/>
      <c r="M74" s="409"/>
      <c r="N74" s="404"/>
      <c r="O74" s="404"/>
      <c r="P74" s="404"/>
      <c r="Q74" s="404"/>
      <c r="R74" s="407"/>
      <c r="S74" s="411"/>
      <c r="T74" s="411"/>
      <c r="U74" s="411"/>
      <c r="V74" s="412"/>
      <c r="W74" s="412"/>
      <c r="X74" s="412"/>
      <c r="Y74" s="412"/>
      <c r="Z74" s="410"/>
      <c r="AA74" s="410"/>
      <c r="AB74" s="410"/>
      <c r="AC74" s="410"/>
      <c r="AD74" s="410"/>
      <c r="AE74" s="410"/>
      <c r="AF74" s="410"/>
      <c r="AG74" s="410"/>
      <c r="AH74" s="410"/>
      <c r="AI74" s="410"/>
      <c r="AJ74" s="410"/>
      <c r="AK74" s="410"/>
      <c r="AL74" s="410"/>
      <c r="AM74" s="410"/>
      <c r="AN74" s="410"/>
      <c r="AO74" s="410"/>
      <c r="AP74" s="410"/>
      <c r="AQ74" s="410"/>
      <c r="AR74" s="410"/>
      <c r="AS74" s="410"/>
      <c r="AT74" s="410"/>
      <c r="AU74" s="410"/>
      <c r="AV74" s="410"/>
      <c r="AW74" s="410"/>
      <c r="AX74" s="406"/>
      <c r="AY74" s="405"/>
      <c r="AZ74" s="405"/>
      <c r="BA74" s="405"/>
      <c r="BB74" s="405"/>
      <c r="BC74" s="405"/>
      <c r="BD74" s="405"/>
      <c r="BF74" s="61"/>
      <c r="BI74" s="61"/>
      <c r="BJ74" s="61"/>
      <c r="BK74" s="375"/>
      <c r="BL74" s="375"/>
      <c r="BM74" s="375">
        <f>AM68-K45</f>
        <v>0</v>
      </c>
      <c r="BN74" s="332"/>
      <c r="BO74" s="375"/>
      <c r="BP74" s="332"/>
      <c r="BQ74" s="375"/>
      <c r="BR74" s="332"/>
      <c r="BS74" s="375"/>
      <c r="BT74" s="375"/>
      <c r="BU74" s="375"/>
      <c r="BV74" s="375"/>
      <c r="BW74" s="375"/>
      <c r="BX74" s="375"/>
      <c r="BY74" s="552"/>
      <c r="BZ74" s="332"/>
      <c r="CA74" s="553"/>
      <c r="CB74" s="553"/>
      <c r="CC74" s="331"/>
    </row>
    <row r="75" spans="1:81" ht="14.25" customHeight="1">
      <c r="A75" s="146"/>
      <c r="B75" s="323"/>
      <c r="C75" s="323"/>
      <c r="D75" s="323"/>
      <c r="E75" s="409"/>
      <c r="F75" s="240"/>
      <c r="G75" s="240"/>
      <c r="H75" s="240"/>
      <c r="I75" s="240"/>
      <c r="J75" s="240"/>
      <c r="K75" s="240"/>
      <c r="L75" s="240"/>
      <c r="M75" s="409"/>
      <c r="N75" s="404"/>
      <c r="O75" s="404"/>
      <c r="P75" s="404"/>
      <c r="Q75" s="404"/>
      <c r="R75" s="407"/>
      <c r="S75" s="411"/>
      <c r="T75" s="411"/>
      <c r="U75" s="411"/>
      <c r="V75" s="413"/>
      <c r="W75" s="413"/>
      <c r="X75" s="413"/>
      <c r="Y75" s="413"/>
      <c r="Z75" s="410"/>
      <c r="AA75" s="410"/>
      <c r="AB75" s="410"/>
      <c r="AC75" s="410"/>
      <c r="AD75" s="410"/>
      <c r="AE75" s="410"/>
      <c r="AF75" s="410"/>
      <c r="AG75" s="410"/>
      <c r="AH75" s="410"/>
      <c r="AI75" s="410"/>
      <c r="AJ75" s="410"/>
      <c r="AK75" s="410"/>
      <c r="AL75" s="410"/>
      <c r="AM75" s="410"/>
      <c r="AN75" s="410"/>
      <c r="AO75" s="410"/>
      <c r="AP75" s="410"/>
      <c r="AQ75" s="410"/>
      <c r="AR75" s="410"/>
      <c r="AS75" s="410"/>
      <c r="AT75" s="410"/>
      <c r="AU75" s="410"/>
      <c r="AV75" s="410"/>
      <c r="AW75" s="410"/>
      <c r="AX75" s="406"/>
      <c r="AY75" s="405"/>
      <c r="AZ75" s="405"/>
      <c r="BA75" s="405"/>
      <c r="BB75" s="405"/>
      <c r="BC75" s="405"/>
      <c r="BD75" s="405"/>
      <c r="BF75" s="61"/>
      <c r="BI75" s="61"/>
      <c r="BJ75" s="61"/>
      <c r="BK75" s="61"/>
      <c r="BL75" s="61"/>
      <c r="BM75" s="61"/>
      <c r="BN75" s="61"/>
    </row>
    <row r="76" spans="1:81" ht="13.5" customHeight="1" thickBot="1"/>
    <row r="77" spans="1:81" ht="9" customHeight="1" thickBot="1">
      <c r="A77" s="1499" t="s">
        <v>15</v>
      </c>
      <c r="B77" s="1504"/>
      <c r="C77" s="1504"/>
      <c r="D77" s="1504"/>
      <c r="E77" s="1504"/>
      <c r="F77" s="1504"/>
      <c r="G77" s="1506" t="s">
        <v>227</v>
      </c>
      <c r="H77" s="1507"/>
      <c r="I77" s="1507"/>
      <c r="J77" s="1507"/>
      <c r="K77" s="1507"/>
      <c r="L77" s="1507"/>
      <c r="M77" s="1507"/>
      <c r="N77" s="1507"/>
      <c r="O77" s="1507"/>
      <c r="P77" s="1507"/>
      <c r="Q77" s="1507"/>
      <c r="R77" s="1507"/>
      <c r="S77" s="1507"/>
      <c r="T77" s="1507"/>
      <c r="U77" s="1507"/>
      <c r="V77" s="1507"/>
      <c r="W77" s="1510" t="s">
        <v>710</v>
      </c>
      <c r="X77" s="1510"/>
      <c r="Y77" s="1510"/>
      <c r="Z77" s="1510"/>
      <c r="AA77" s="359"/>
      <c r="AB77" s="1510" t="s">
        <v>711</v>
      </c>
      <c r="AC77" s="1510"/>
      <c r="AD77" s="1510"/>
      <c r="AE77" s="1511"/>
      <c r="AF77" s="1512" t="s">
        <v>5</v>
      </c>
      <c r="AG77" s="1512"/>
      <c r="AH77" s="1512"/>
      <c r="AI77" s="1512"/>
      <c r="AJ77" s="1513" t="s">
        <v>534</v>
      </c>
      <c r="AK77" s="1513"/>
      <c r="AL77" s="1507" t="s">
        <v>535</v>
      </c>
      <c r="AM77" s="1507"/>
      <c r="AN77" s="1515" t="s">
        <v>536</v>
      </c>
      <c r="AO77" s="1515"/>
      <c r="AP77" s="1517" t="s">
        <v>537</v>
      </c>
      <c r="AQ77" s="1517"/>
      <c r="AR77" s="1519" t="s">
        <v>538</v>
      </c>
      <c r="AS77" s="1521" t="s">
        <v>753</v>
      </c>
      <c r="AT77" s="1521"/>
      <c r="AU77" s="1521"/>
      <c r="AV77" s="1521"/>
      <c r="AW77" s="1521"/>
      <c r="AX77" s="1521"/>
      <c r="AY77" s="1521"/>
      <c r="AZ77" s="1522"/>
      <c r="BA77" s="1523"/>
      <c r="BB77" s="1524"/>
      <c r="BC77" s="1524"/>
      <c r="BD77" s="1525"/>
    </row>
    <row r="78" spans="1:81" ht="15.75" customHeight="1">
      <c r="A78" s="1352"/>
      <c r="B78" s="1505"/>
      <c r="C78" s="1505"/>
      <c r="D78" s="1505"/>
      <c r="E78" s="1505"/>
      <c r="F78" s="1505"/>
      <c r="G78" s="1508"/>
      <c r="H78" s="1509"/>
      <c r="I78" s="1509"/>
      <c r="J78" s="1509"/>
      <c r="K78" s="1509"/>
      <c r="L78" s="1509"/>
      <c r="M78" s="1509"/>
      <c r="N78" s="1509"/>
      <c r="O78" s="1509"/>
      <c r="P78" s="1509"/>
      <c r="Q78" s="1509"/>
      <c r="R78" s="1509"/>
      <c r="S78" s="1509"/>
      <c r="T78" s="1509"/>
      <c r="U78" s="1509"/>
      <c r="V78" s="1509"/>
      <c r="W78" s="1526">
        <f>ヒアリングシート!$C$14</f>
        <v>0</v>
      </c>
      <c r="X78" s="1526"/>
      <c r="Y78" s="1526"/>
      <c r="Z78" s="1526"/>
      <c r="AA78" s="358"/>
      <c r="AB78" s="1526" t="str">
        <f>ヒアリングシート!$C$13</f>
        <v>100-</v>
      </c>
      <c r="AC78" s="1526"/>
      <c r="AD78" s="1526"/>
      <c r="AE78" s="1527"/>
      <c r="AF78" s="1528">
        <f ca="1">TODAY()</f>
        <v>44818</v>
      </c>
      <c r="AG78" s="1528"/>
      <c r="AH78" s="1528"/>
      <c r="AI78" s="1528"/>
      <c r="AJ78" s="1514"/>
      <c r="AK78" s="1514"/>
      <c r="AL78" s="1509"/>
      <c r="AM78" s="1509"/>
      <c r="AN78" s="1516"/>
      <c r="AO78" s="1516"/>
      <c r="AP78" s="1518"/>
      <c r="AQ78" s="1518"/>
      <c r="AR78" s="1520"/>
      <c r="AS78" s="1367">
        <f>お申込・受付票!$B$8</f>
        <v>0</v>
      </c>
      <c r="AT78" s="1367"/>
      <c r="AU78" s="1367"/>
      <c r="AV78" s="1367"/>
      <c r="AW78" s="1367"/>
      <c r="AX78" s="1367"/>
      <c r="AY78" s="1367"/>
      <c r="AZ78" s="367" t="s">
        <v>18</v>
      </c>
      <c r="BA78" s="1529" t="s">
        <v>204</v>
      </c>
      <c r="BB78" s="1530" t="s">
        <v>206</v>
      </c>
      <c r="BC78" s="1531"/>
      <c r="BD78" s="1532"/>
    </row>
    <row r="79" spans="1:81" ht="20.25" customHeight="1">
      <c r="A79" s="877" t="s">
        <v>1</v>
      </c>
      <c r="B79" s="626"/>
      <c r="C79" s="626"/>
      <c r="D79" s="626"/>
      <c r="E79" s="626"/>
      <c r="F79" s="626"/>
      <c r="G79" s="1533" t="str">
        <f>ヒアリングシート!C15</f>
        <v>230 あ 120</v>
      </c>
      <c r="H79" s="1534"/>
      <c r="I79" s="1534"/>
      <c r="J79" s="1534"/>
      <c r="K79" s="1534"/>
      <c r="L79" s="1534"/>
      <c r="M79" s="1534"/>
      <c r="N79" s="1534"/>
      <c r="O79" s="1534"/>
      <c r="P79" s="1534"/>
      <c r="Q79" s="1534"/>
      <c r="R79" s="1534"/>
      <c r="S79" s="1535"/>
      <c r="T79" s="1536" t="str">
        <f>ヒアリングシート!C17</f>
        <v>ノーマル</v>
      </c>
      <c r="U79" s="1537"/>
      <c r="V79" s="1537"/>
      <c r="W79" s="1537"/>
      <c r="X79" s="1537"/>
      <c r="Y79" s="1537"/>
      <c r="Z79" s="626" t="s">
        <v>0</v>
      </c>
      <c r="AA79" s="626"/>
      <c r="AB79" s="626"/>
      <c r="AC79" s="626"/>
      <c r="AD79" s="626"/>
      <c r="AE79" s="626"/>
      <c r="AF79" s="1364" t="str">
        <f>ヒアリングシート!C16</f>
        <v>山崎識</v>
      </c>
      <c r="AG79" s="1365"/>
      <c r="AH79" s="1365"/>
      <c r="AI79" s="1365"/>
      <c r="AJ79" s="1365"/>
      <c r="AK79" s="1365"/>
      <c r="AL79" s="1365"/>
      <c r="AM79" s="1365"/>
      <c r="AN79" s="1365"/>
      <c r="AO79" s="1365"/>
      <c r="AP79" s="1365"/>
      <c r="AQ79" s="1365"/>
      <c r="AR79" s="348" t="s">
        <v>30</v>
      </c>
      <c r="AS79" s="1366">
        <f>お申込・受付票!$B$11</f>
        <v>0</v>
      </c>
      <c r="AT79" s="1367"/>
      <c r="AU79" s="1367"/>
      <c r="AV79" s="1367"/>
      <c r="AW79" s="1367"/>
      <c r="AX79" s="1367"/>
      <c r="AY79" s="1367"/>
      <c r="AZ79" s="367" t="s">
        <v>18</v>
      </c>
      <c r="BA79" s="1346"/>
      <c r="BB79" s="1331">
        <f>K84-BI79</f>
        <v>-2.0833333333333332E-2</v>
      </c>
      <c r="BC79" s="1332"/>
      <c r="BD79" s="1333"/>
      <c r="BH79" s="40">
        <v>1.3888888888888888E-2</v>
      </c>
      <c r="BI79" s="3">
        <v>2.0833333333333332E-2</v>
      </c>
      <c r="BJ79" s="3">
        <v>0.91666666666666663</v>
      </c>
      <c r="BK79" s="3">
        <v>0.20833333333333334</v>
      </c>
      <c r="BL79" s="3">
        <v>0</v>
      </c>
      <c r="BM79" s="4">
        <v>1</v>
      </c>
      <c r="BN79" s="3">
        <v>0.33333333333333331</v>
      </c>
      <c r="BO79" s="53">
        <v>2.7777777777777776E-2</v>
      </c>
      <c r="BP79" s="24"/>
    </row>
    <row r="80" spans="1:81" ht="20.25" customHeight="1" thickBot="1">
      <c r="A80" s="898" t="s">
        <v>578</v>
      </c>
      <c r="B80" s="812"/>
      <c r="C80" s="812"/>
      <c r="D80" s="812"/>
      <c r="E80" s="812"/>
      <c r="F80" s="814"/>
      <c r="G80" s="1479">
        <f>ヒアリングシート!C5</f>
        <v>0</v>
      </c>
      <c r="H80" s="1480"/>
      <c r="I80" s="1480"/>
      <c r="J80" s="1480"/>
      <c r="K80" s="1480"/>
      <c r="L80" s="1480"/>
      <c r="M80" s="1480"/>
      <c r="N80" s="1480"/>
      <c r="O80" s="1480"/>
      <c r="P80" s="1480"/>
      <c r="Q80" s="1480"/>
      <c r="R80" s="1480"/>
      <c r="S80" s="1480"/>
      <c r="T80" s="1480"/>
      <c r="U80" s="1480"/>
      <c r="V80" s="1480"/>
      <c r="W80" s="1480"/>
      <c r="X80" s="1480"/>
      <c r="Y80" s="1480"/>
      <c r="Z80" s="1481" t="s">
        <v>3</v>
      </c>
      <c r="AA80" s="1481"/>
      <c r="AB80" s="1481"/>
      <c r="AC80" s="1482"/>
      <c r="AD80" s="1482"/>
      <c r="AE80" s="1482"/>
      <c r="AF80" s="768" t="str">
        <f>ヒアリングシート!C18</f>
        <v>ワンマン</v>
      </c>
      <c r="AG80" s="768"/>
      <c r="AH80" s="768"/>
      <c r="AI80" s="768"/>
      <c r="AJ80" s="768"/>
      <c r="AK80" s="768"/>
      <c r="AL80" s="768"/>
      <c r="AM80" s="768"/>
      <c r="AN80" s="768"/>
      <c r="AO80" s="768"/>
      <c r="AP80" s="768"/>
      <c r="AQ80" s="782"/>
      <c r="AR80" s="371" t="s">
        <v>30</v>
      </c>
      <c r="AS80" s="785">
        <f>ヒアリングシート!C32</f>
        <v>0</v>
      </c>
      <c r="AT80" s="627"/>
      <c r="AU80" s="627"/>
      <c r="AV80" s="627"/>
      <c r="AW80" s="627"/>
      <c r="AX80" s="627"/>
      <c r="AY80" s="627"/>
      <c r="AZ80" s="742"/>
      <c r="BA80" s="1346" t="s">
        <v>205</v>
      </c>
      <c r="BB80" s="785"/>
      <c r="BC80" s="627"/>
      <c r="BD80" s="742"/>
    </row>
    <row r="81" spans="1:78" ht="20.25" customHeight="1" thickBot="1">
      <c r="A81" s="1483" t="s">
        <v>31</v>
      </c>
      <c r="B81" s="1484"/>
      <c r="C81" s="1484"/>
      <c r="D81" s="1484"/>
      <c r="E81" s="1484"/>
      <c r="F81" s="1484"/>
      <c r="G81" s="1485">
        <f>IF(S5="",G5,G5+2)</f>
        <v>44907</v>
      </c>
      <c r="H81" s="881"/>
      <c r="I81" s="881"/>
      <c r="J81" s="881"/>
      <c r="K81" s="881"/>
      <c r="L81" s="881"/>
      <c r="M81" s="881"/>
      <c r="N81" s="881"/>
      <c r="O81" s="881"/>
      <c r="P81" s="881"/>
      <c r="Q81" s="881" t="s">
        <v>229</v>
      </c>
      <c r="R81" s="1486"/>
      <c r="S81" s="1487" t="str">
        <f>IF(ヒアリングシート!C3=2,リスト集!P24,"")</f>
        <v/>
      </c>
      <c r="T81" s="1488"/>
      <c r="U81" s="1488"/>
      <c r="V81" s="370" t="s">
        <v>230</v>
      </c>
      <c r="W81" s="1351" t="str">
        <f>IF(S81="",リスト集!P23,リスト集!P23)</f>
        <v>（3/3）</v>
      </c>
      <c r="X81" s="1351"/>
      <c r="Y81" s="1351"/>
      <c r="Z81" s="1489">
        <f>ヒアリングシート!C12</f>
        <v>10</v>
      </c>
      <c r="AA81" s="1490"/>
      <c r="AB81" s="368" t="s">
        <v>71</v>
      </c>
      <c r="AC81" s="1335" t="s">
        <v>760</v>
      </c>
      <c r="AD81" s="1337"/>
      <c r="AE81" s="1338"/>
      <c r="AF81" s="1338"/>
      <c r="AG81" s="1338"/>
      <c r="AH81" s="1338"/>
      <c r="AI81" s="1338"/>
      <c r="AJ81" s="1338"/>
      <c r="AK81" s="1338"/>
      <c r="AL81" s="1338"/>
      <c r="AM81" s="1338"/>
      <c r="AN81" s="1338"/>
      <c r="AO81" s="1338"/>
      <c r="AP81" s="1338"/>
      <c r="AQ81" s="1338"/>
      <c r="AR81" s="1338"/>
      <c r="AS81" s="1338"/>
      <c r="AT81" s="1338"/>
      <c r="AU81" s="1338"/>
      <c r="AV81" s="1338"/>
      <c r="AW81" s="1338"/>
      <c r="AX81" s="1338"/>
      <c r="AY81" s="1338"/>
      <c r="AZ81" s="1491"/>
      <c r="BA81" s="1347"/>
      <c r="BB81" s="785"/>
      <c r="BC81" s="627"/>
      <c r="BD81" s="742"/>
    </row>
    <row r="82" spans="1:78" ht="20.25" customHeight="1" thickBot="1">
      <c r="A82" s="1492" t="s">
        <v>201</v>
      </c>
      <c r="B82" s="1493"/>
      <c r="C82" s="1493"/>
      <c r="D82" s="1493"/>
      <c r="E82" s="1493"/>
      <c r="F82" s="1493"/>
      <c r="G82" s="1493"/>
      <c r="H82" s="1493"/>
      <c r="I82" s="1493"/>
      <c r="J82" s="1493"/>
      <c r="K82" s="1493"/>
      <c r="L82" s="1493"/>
      <c r="M82" s="1493"/>
      <c r="N82" s="1493"/>
      <c r="O82" s="1493"/>
      <c r="P82" s="1492" t="s">
        <v>592</v>
      </c>
      <c r="Q82" s="1493"/>
      <c r="R82" s="1493"/>
      <c r="S82" s="1493"/>
      <c r="T82" s="1493"/>
      <c r="U82" s="1493"/>
      <c r="V82" s="1493"/>
      <c r="W82" s="1493"/>
      <c r="X82" s="1493"/>
      <c r="Y82" s="1493"/>
      <c r="Z82" s="1493"/>
      <c r="AA82" s="1493"/>
      <c r="AB82" s="1493"/>
      <c r="AC82" s="1336"/>
      <c r="AD82" s="1339"/>
      <c r="AE82" s="1340"/>
      <c r="AF82" s="1340"/>
      <c r="AG82" s="1340"/>
      <c r="AH82" s="1340"/>
      <c r="AI82" s="1340"/>
      <c r="AJ82" s="1340"/>
      <c r="AK82" s="1340"/>
      <c r="AL82" s="1340"/>
      <c r="AM82" s="1340"/>
      <c r="AN82" s="1340"/>
      <c r="AO82" s="1340"/>
      <c r="AP82" s="1340"/>
      <c r="AQ82" s="1340"/>
      <c r="AR82" s="1340"/>
      <c r="AS82" s="1340"/>
      <c r="AT82" s="1340"/>
      <c r="AU82" s="1340"/>
      <c r="AV82" s="1340"/>
      <c r="AW82" s="1340"/>
      <c r="AX82" s="1340"/>
      <c r="AY82" s="1340"/>
      <c r="AZ82" s="1341"/>
      <c r="BA82" s="1494" t="s">
        <v>204</v>
      </c>
      <c r="BB82" s="1496" t="s">
        <v>207</v>
      </c>
      <c r="BC82" s="1497"/>
      <c r="BD82" s="1498"/>
      <c r="BH82" s="366"/>
      <c r="BI82" s="366"/>
      <c r="BJ82" s="366"/>
      <c r="BK82" s="366"/>
      <c r="BL82" s="366"/>
      <c r="BM82" s="366"/>
      <c r="BN82" s="366"/>
      <c r="BO82" s="366"/>
      <c r="BP82" s="366"/>
      <c r="BQ82" s="366"/>
      <c r="BR82" s="366"/>
    </row>
    <row r="83" spans="1:78" ht="10.5" customHeight="1" thickBot="1">
      <c r="A83" s="1499">
        <v>1</v>
      </c>
      <c r="B83" s="1500" t="s">
        <v>28</v>
      </c>
      <c r="C83" s="1501"/>
      <c r="D83" s="1428" t="s">
        <v>767</v>
      </c>
      <c r="E83" s="1429"/>
      <c r="F83" s="1429"/>
      <c r="G83" s="1429"/>
      <c r="H83" s="1429"/>
      <c r="I83" s="1429"/>
      <c r="J83" s="1430"/>
      <c r="K83" s="1434" t="s">
        <v>4</v>
      </c>
      <c r="L83" s="1435"/>
      <c r="M83" s="1435"/>
      <c r="N83" s="1435"/>
      <c r="O83" s="1435"/>
      <c r="P83" s="1436"/>
      <c r="Q83" s="1428" t="s">
        <v>748</v>
      </c>
      <c r="R83" s="1437"/>
      <c r="S83" s="1441" t="s">
        <v>202</v>
      </c>
      <c r="T83" s="1441"/>
      <c r="U83" s="1441"/>
      <c r="V83" s="1441"/>
      <c r="W83" s="1441"/>
      <c r="X83" s="1441" t="s">
        <v>4</v>
      </c>
      <c r="Y83" s="1441"/>
      <c r="Z83" s="1441"/>
      <c r="AA83" s="1441"/>
      <c r="AB83" s="1441"/>
      <c r="AC83" s="1336"/>
      <c r="AD83" s="1339"/>
      <c r="AE83" s="1340"/>
      <c r="AF83" s="1340"/>
      <c r="AG83" s="1340"/>
      <c r="AH83" s="1340"/>
      <c r="AI83" s="1340"/>
      <c r="AJ83" s="1340"/>
      <c r="AK83" s="1340"/>
      <c r="AL83" s="1340"/>
      <c r="AM83" s="1340"/>
      <c r="AN83" s="1340"/>
      <c r="AO83" s="1340"/>
      <c r="AP83" s="1340"/>
      <c r="AQ83" s="1340"/>
      <c r="AR83" s="1340"/>
      <c r="AS83" s="1340"/>
      <c r="AT83" s="1340"/>
      <c r="AU83" s="1340"/>
      <c r="AV83" s="1340"/>
      <c r="AW83" s="1340"/>
      <c r="AX83" s="1340"/>
      <c r="AY83" s="1340"/>
      <c r="AZ83" s="1341"/>
      <c r="BA83" s="1495"/>
      <c r="BB83" s="1442">
        <f>AM107+BO79</f>
        <v>2.7777777777777776E-2</v>
      </c>
      <c r="BC83" s="1443"/>
      <c r="BD83" s="1444"/>
    </row>
    <row r="84" spans="1:78" ht="19.5" customHeight="1" thickTop="1">
      <c r="A84" s="1352"/>
      <c r="B84" s="1502"/>
      <c r="C84" s="1503"/>
      <c r="D84" s="1431"/>
      <c r="E84" s="1432"/>
      <c r="F84" s="1432"/>
      <c r="G84" s="1432"/>
      <c r="H84" s="1432"/>
      <c r="I84" s="1432"/>
      <c r="J84" s="1433"/>
      <c r="K84" s="1445">
        <f>K87-K85</f>
        <v>0</v>
      </c>
      <c r="L84" s="1446"/>
      <c r="M84" s="1446"/>
      <c r="N84" s="1446"/>
      <c r="O84" s="1446"/>
      <c r="P84" s="1447"/>
      <c r="Q84" s="1438"/>
      <c r="R84" s="1439"/>
      <c r="S84" s="1448" t="s">
        <v>747</v>
      </c>
      <c r="T84" s="1448"/>
      <c r="U84" s="1448"/>
      <c r="V84" s="1448"/>
      <c r="W84" s="1449"/>
      <c r="X84" s="1452" t="s">
        <v>203</v>
      </c>
      <c r="Y84" s="1452"/>
      <c r="Z84" s="1452"/>
      <c r="AA84" s="1452"/>
      <c r="AB84" s="1452"/>
      <c r="AC84" s="1336"/>
      <c r="AD84" s="1339"/>
      <c r="AE84" s="1340"/>
      <c r="AF84" s="1340"/>
      <c r="AG84" s="1340"/>
      <c r="AH84" s="1340"/>
      <c r="AI84" s="1340"/>
      <c r="AJ84" s="1340"/>
      <c r="AK84" s="1340"/>
      <c r="AL84" s="1340"/>
      <c r="AM84" s="1340"/>
      <c r="AN84" s="1340"/>
      <c r="AO84" s="1340"/>
      <c r="AP84" s="1340"/>
      <c r="AQ84" s="1340"/>
      <c r="AR84" s="1340"/>
      <c r="AS84" s="1340"/>
      <c r="AT84" s="1340"/>
      <c r="AU84" s="1340"/>
      <c r="AV84" s="1340"/>
      <c r="AW84" s="1340"/>
      <c r="AX84" s="1340"/>
      <c r="AY84" s="1340"/>
      <c r="AZ84" s="1341"/>
      <c r="BA84" s="1454" t="s">
        <v>205</v>
      </c>
      <c r="BB84" s="785"/>
      <c r="BC84" s="627"/>
      <c r="BD84" s="742"/>
    </row>
    <row r="85" spans="1:78" ht="20.25" customHeight="1" thickBot="1">
      <c r="A85" s="1383">
        <v>2</v>
      </c>
      <c r="B85" s="1457" t="s">
        <v>65</v>
      </c>
      <c r="C85" s="1458"/>
      <c r="D85" s="1459" t="s">
        <v>762</v>
      </c>
      <c r="E85" s="1460"/>
      <c r="F85" s="1460"/>
      <c r="G85" s="1460"/>
      <c r="H85" s="1460"/>
      <c r="I85" s="1460"/>
      <c r="J85" s="1460"/>
      <c r="K85" s="1461"/>
      <c r="L85" s="1462"/>
      <c r="M85" s="1463" t="s">
        <v>196</v>
      </c>
      <c r="N85" s="1464"/>
      <c r="O85" s="1457" t="s">
        <v>484</v>
      </c>
      <c r="P85" s="1458"/>
      <c r="Q85" s="1438"/>
      <c r="R85" s="1439"/>
      <c r="S85" s="1450"/>
      <c r="T85" s="1450"/>
      <c r="U85" s="1450"/>
      <c r="V85" s="1450"/>
      <c r="W85" s="1451"/>
      <c r="X85" s="1453"/>
      <c r="Y85" s="1453"/>
      <c r="Z85" s="1453"/>
      <c r="AA85" s="1453"/>
      <c r="AB85" s="1453"/>
      <c r="AC85" s="1336"/>
      <c r="AD85" s="1342"/>
      <c r="AE85" s="1343"/>
      <c r="AF85" s="1343"/>
      <c r="AG85" s="1343"/>
      <c r="AH85" s="1343"/>
      <c r="AI85" s="1343"/>
      <c r="AJ85" s="1343"/>
      <c r="AK85" s="1343"/>
      <c r="AL85" s="1343"/>
      <c r="AM85" s="1343"/>
      <c r="AN85" s="1343"/>
      <c r="AO85" s="1343"/>
      <c r="AP85" s="1343"/>
      <c r="AQ85" s="1343"/>
      <c r="AR85" s="1343"/>
      <c r="AS85" s="1343"/>
      <c r="AT85" s="1343"/>
      <c r="AU85" s="1343"/>
      <c r="AV85" s="1343"/>
      <c r="AW85" s="1343"/>
      <c r="AX85" s="1343"/>
      <c r="AY85" s="1343"/>
      <c r="AZ85" s="1344"/>
      <c r="BA85" s="1455"/>
      <c r="BB85" s="785"/>
      <c r="BC85" s="627"/>
      <c r="BD85" s="742"/>
    </row>
    <row r="86" spans="1:78" ht="12" customHeight="1" thickTop="1" thickBot="1">
      <c r="A86" s="1456"/>
      <c r="B86" s="1467" t="s">
        <v>761</v>
      </c>
      <c r="C86" s="1468"/>
      <c r="D86" s="1469"/>
      <c r="E86" s="1469"/>
      <c r="F86" s="1469"/>
      <c r="G86" s="1469"/>
      <c r="H86" s="1469"/>
      <c r="I86" s="1469"/>
      <c r="J86" s="1470"/>
      <c r="K86" s="1471"/>
      <c r="L86" s="1472"/>
      <c r="M86" s="1472"/>
      <c r="N86" s="1473"/>
      <c r="O86" s="1465"/>
      <c r="P86" s="1466"/>
      <c r="Q86" s="1431"/>
      <c r="R86" s="1440"/>
      <c r="S86" s="1474" t="s">
        <v>750</v>
      </c>
      <c r="T86" s="1474"/>
      <c r="U86" s="1474"/>
      <c r="V86" s="1474"/>
      <c r="W86" s="1475"/>
      <c r="X86" s="1476" t="s">
        <v>7</v>
      </c>
      <c r="Y86" s="1477"/>
      <c r="Z86" s="1477"/>
      <c r="AA86" s="1477"/>
      <c r="AB86" s="1477"/>
      <c r="AC86" s="1361" t="s">
        <v>763</v>
      </c>
      <c r="AD86" s="1362"/>
      <c r="AE86" s="1362"/>
      <c r="AF86" s="1362"/>
      <c r="AG86" s="1362"/>
      <c r="AH86" s="1362"/>
      <c r="AI86" s="1362"/>
      <c r="AJ86" s="1362"/>
      <c r="AK86" s="1362"/>
      <c r="AL86" s="1362"/>
      <c r="AM86" s="1362"/>
      <c r="AN86" s="1362"/>
      <c r="AO86" s="1362"/>
      <c r="AP86" s="1362"/>
      <c r="AQ86" s="1362"/>
      <c r="AR86" s="1362"/>
      <c r="AS86" s="1362"/>
      <c r="AT86" s="1362"/>
      <c r="AU86" s="1362"/>
      <c r="AV86" s="1362"/>
      <c r="AW86" s="1362"/>
      <c r="AX86" s="1362"/>
      <c r="AY86" s="1362"/>
      <c r="AZ86" s="1362"/>
      <c r="BA86" s="1362"/>
      <c r="BB86" s="1362"/>
      <c r="BC86" s="1362"/>
      <c r="BD86" s="1363"/>
    </row>
    <row r="87" spans="1:78" ht="22.5" customHeight="1" thickTop="1">
      <c r="A87" s="1478">
        <v>3</v>
      </c>
      <c r="B87" s="1353" t="s">
        <v>193</v>
      </c>
      <c r="C87" s="1354"/>
      <c r="D87" s="1386" t="str">
        <f>ヒアリングシート!B145</f>
        <v/>
      </c>
      <c r="E87" s="1386"/>
      <c r="F87" s="1386"/>
      <c r="G87" s="1386"/>
      <c r="H87" s="1386"/>
      <c r="I87" s="1386"/>
      <c r="J87" s="1386"/>
      <c r="K87" s="1387">
        <f>ヒアリングシート!C145</f>
        <v>0</v>
      </c>
      <c r="L87" s="1388"/>
      <c r="M87" s="1408">
        <f>IF(K88="","",K88-K87)</f>
        <v>0</v>
      </c>
      <c r="N87" s="1409"/>
      <c r="O87" s="1465"/>
      <c r="P87" s="1466"/>
      <c r="Q87" s="1291"/>
      <c r="R87" s="1292"/>
      <c r="S87" s="1292"/>
      <c r="T87" s="1292"/>
      <c r="U87" s="1292"/>
      <c r="V87" s="1292"/>
      <c r="W87" s="1292"/>
      <c r="X87" s="1292"/>
      <c r="Y87" s="1292"/>
      <c r="Z87" s="1292"/>
      <c r="AA87" s="1292"/>
      <c r="AB87" s="1293"/>
      <c r="AC87" s="1456">
        <v>14</v>
      </c>
      <c r="AD87" s="1384"/>
      <c r="AE87" s="1385"/>
      <c r="AF87" s="1412">
        <f>ヒアリングシート!B157</f>
        <v>0</v>
      </c>
      <c r="AG87" s="1413"/>
      <c r="AH87" s="1413"/>
      <c r="AI87" s="1413"/>
      <c r="AJ87" s="1413"/>
      <c r="AK87" s="1413"/>
      <c r="AL87" s="1414"/>
      <c r="AM87" s="1415">
        <f>ヒアリングシート!C157</f>
        <v>0</v>
      </c>
      <c r="AN87" s="1416"/>
      <c r="AO87" s="1417">
        <f t="shared" ref="AO87" si="36">IF(AM88="","",AM88-AM87)</f>
        <v>0</v>
      </c>
      <c r="AP87" s="1418"/>
      <c r="AQ87" s="1419" t="s">
        <v>484</v>
      </c>
      <c r="AR87" s="1420"/>
      <c r="AS87" s="1425"/>
      <c r="AT87" s="1426"/>
      <c r="AU87" s="1426"/>
      <c r="AV87" s="1426"/>
      <c r="AW87" s="1426"/>
      <c r="AX87" s="1426"/>
      <c r="AY87" s="1426"/>
      <c r="AZ87" s="1426"/>
      <c r="BA87" s="1426"/>
      <c r="BB87" s="1426"/>
      <c r="BC87" s="1426"/>
      <c r="BD87" s="1427"/>
      <c r="BH87" s="1421" t="s">
        <v>133</v>
      </c>
      <c r="BI87" s="1421"/>
      <c r="BJ87" s="1421"/>
      <c r="BK87" s="1421"/>
      <c r="BL87" s="1421"/>
      <c r="BM87" s="1421"/>
      <c r="BN87" s="1421"/>
      <c r="BO87" s="365"/>
      <c r="BP87" s="365"/>
      <c r="BQ87" s="365"/>
      <c r="BR87" s="365"/>
      <c r="BS87" s="365"/>
      <c r="BT87" s="365"/>
      <c r="BU87" s="365"/>
      <c r="BV87" s="365"/>
      <c r="BW87" s="365"/>
      <c r="BX87" s="365"/>
      <c r="BY87" s="365"/>
      <c r="BZ87" s="365"/>
    </row>
    <row r="88" spans="1:78" ht="22.5" customHeight="1">
      <c r="A88" s="1478"/>
      <c r="B88" s="1355"/>
      <c r="C88" s="1356"/>
      <c r="D88" s="1422" t="str">
        <f>ヒアリングシート!B146</f>
        <v>※ドライバー記入欄/安全運転注意事項</v>
      </c>
      <c r="E88" s="1423"/>
      <c r="F88" s="1423"/>
      <c r="G88" s="1423"/>
      <c r="H88" s="1423"/>
      <c r="I88" s="1423"/>
      <c r="J88" s="1424"/>
      <c r="K88" s="1379">
        <f>ヒアリングシート!C146</f>
        <v>0</v>
      </c>
      <c r="L88" s="1380"/>
      <c r="M88" s="1410"/>
      <c r="N88" s="1411"/>
      <c r="O88" s="1381" t="s">
        <v>483</v>
      </c>
      <c r="P88" s="1382"/>
      <c r="Q88" s="1294">
        <f>IF(B87=リスト集!$L$34,リスト集!$H$31,)</f>
        <v>0</v>
      </c>
      <c r="R88" s="1295"/>
      <c r="S88" s="1296"/>
      <c r="T88" s="1297"/>
      <c r="U88" s="1297"/>
      <c r="V88" s="1297"/>
      <c r="W88" s="1298"/>
      <c r="X88" s="1299"/>
      <c r="Y88" s="1297"/>
      <c r="Z88" s="1297"/>
      <c r="AA88" s="1297"/>
      <c r="AB88" s="1300"/>
      <c r="AC88" s="1352"/>
      <c r="AD88" s="1355"/>
      <c r="AE88" s="1356"/>
      <c r="AF88" s="1360">
        <f>ヒアリングシート!B158</f>
        <v>0</v>
      </c>
      <c r="AG88" s="1360"/>
      <c r="AH88" s="1360"/>
      <c r="AI88" s="1360"/>
      <c r="AJ88" s="1360"/>
      <c r="AK88" s="1360"/>
      <c r="AL88" s="1360"/>
      <c r="AM88" s="1305">
        <f>ヒアリングシート!C158</f>
        <v>0</v>
      </c>
      <c r="AN88" s="1306"/>
      <c r="AO88" s="1307"/>
      <c r="AP88" s="1308"/>
      <c r="AQ88" s="1309" t="s">
        <v>483</v>
      </c>
      <c r="AR88" s="1310"/>
      <c r="AS88" s="787">
        <f>IF(AD87=リスト集!$L$34,リスト集!$H$31,)</f>
        <v>0</v>
      </c>
      <c r="AT88" s="789"/>
      <c r="AU88" s="1296" t="s">
        <v>820</v>
      </c>
      <c r="AV88" s="1297"/>
      <c r="AW88" s="1297"/>
      <c r="AX88" s="1297"/>
      <c r="AY88" s="1298"/>
      <c r="AZ88" s="1299" t="s">
        <v>820</v>
      </c>
      <c r="BA88" s="1297"/>
      <c r="BB88" s="1297"/>
      <c r="BC88" s="1297"/>
      <c r="BD88" s="1300"/>
      <c r="BH88" s="1421"/>
      <c r="BI88" s="1421"/>
      <c r="BJ88" s="1421"/>
      <c r="BK88" s="1421"/>
      <c r="BL88" s="1421"/>
      <c r="BM88" s="1421"/>
      <c r="BN88" s="1421"/>
      <c r="BO88" s="365"/>
      <c r="BP88" s="365"/>
      <c r="BQ88" s="365"/>
      <c r="BR88" s="365"/>
      <c r="BS88" s="365"/>
      <c r="BT88" s="365"/>
      <c r="BU88" s="365"/>
      <c r="BV88" s="365"/>
      <c r="BW88" s="365"/>
      <c r="BX88" s="365"/>
      <c r="BY88" s="365"/>
      <c r="BZ88" s="365"/>
    </row>
    <row r="89" spans="1:78" ht="22.5" customHeight="1">
      <c r="A89" s="1352">
        <v>4</v>
      </c>
      <c r="B89" s="1353"/>
      <c r="C89" s="1354"/>
      <c r="D89" s="1386">
        <f>ヒアリングシート!B147</f>
        <v>0</v>
      </c>
      <c r="E89" s="1386"/>
      <c r="F89" s="1386"/>
      <c r="G89" s="1386"/>
      <c r="H89" s="1386"/>
      <c r="I89" s="1386"/>
      <c r="J89" s="1386"/>
      <c r="K89" s="1387">
        <f>ヒアリングシート!C147</f>
        <v>0</v>
      </c>
      <c r="L89" s="1388"/>
      <c r="M89" s="1408">
        <f>IF(K90="","",K90-K89)</f>
        <v>0</v>
      </c>
      <c r="N89" s="1409"/>
      <c r="O89" s="1328" t="s">
        <v>484</v>
      </c>
      <c r="P89" s="1329"/>
      <c r="Q89" s="1291"/>
      <c r="R89" s="1292"/>
      <c r="S89" s="1292"/>
      <c r="T89" s="1292"/>
      <c r="U89" s="1292"/>
      <c r="V89" s="1292"/>
      <c r="W89" s="1292"/>
      <c r="X89" s="1292"/>
      <c r="Y89" s="1292"/>
      <c r="Z89" s="1292"/>
      <c r="AA89" s="1292"/>
      <c r="AB89" s="1293"/>
      <c r="AC89" s="1352">
        <v>15</v>
      </c>
      <c r="AD89" s="1353"/>
      <c r="AE89" s="1354"/>
      <c r="AF89" s="1357"/>
      <c r="AG89" s="1358"/>
      <c r="AH89" s="1358"/>
      <c r="AI89" s="1358"/>
      <c r="AJ89" s="1358"/>
      <c r="AK89" s="1358"/>
      <c r="AL89" s="1359"/>
      <c r="AM89" s="1311"/>
      <c r="AN89" s="1312"/>
      <c r="AO89" s="1313" t="str">
        <f t="shared" ref="AO89" si="37">IF(AM90="","",AM90-AM89)</f>
        <v/>
      </c>
      <c r="AP89" s="1314"/>
      <c r="AQ89" s="1315" t="s">
        <v>484</v>
      </c>
      <c r="AR89" s="1316"/>
      <c r="AS89" s="1283"/>
      <c r="AT89" s="1284"/>
      <c r="AU89" s="1284"/>
      <c r="AV89" s="1284"/>
      <c r="AW89" s="1284"/>
      <c r="AX89" s="1284"/>
      <c r="AY89" s="1284"/>
      <c r="AZ89" s="1284"/>
      <c r="BA89" s="1284"/>
      <c r="BB89" s="1284"/>
      <c r="BC89" s="1284"/>
      <c r="BD89" s="1285"/>
      <c r="BH89" s="1421"/>
      <c r="BI89" s="1421"/>
      <c r="BJ89" s="1421"/>
      <c r="BK89" s="1421"/>
      <c r="BL89" s="1421"/>
      <c r="BM89" s="1421"/>
      <c r="BN89" s="1421"/>
      <c r="BO89" s="365"/>
      <c r="BP89" s="365"/>
      <c r="BQ89" s="365"/>
      <c r="BR89" s="365"/>
      <c r="BS89" s="365"/>
      <c r="BT89" s="365"/>
      <c r="BU89" s="365"/>
      <c r="BV89" s="365"/>
      <c r="BW89" s="365"/>
      <c r="BX89" s="365"/>
      <c r="BY89" s="365"/>
      <c r="BZ89" s="365"/>
    </row>
    <row r="90" spans="1:78" ht="22.5" customHeight="1">
      <c r="A90" s="1352"/>
      <c r="B90" s="1355"/>
      <c r="C90" s="1356"/>
      <c r="D90" s="1376">
        <f>ヒアリングシート!B148</f>
        <v>0</v>
      </c>
      <c r="E90" s="1377"/>
      <c r="F90" s="1377"/>
      <c r="G90" s="1377"/>
      <c r="H90" s="1377"/>
      <c r="I90" s="1377"/>
      <c r="J90" s="1378"/>
      <c r="K90" s="1379">
        <f>ヒアリングシート!C148</f>
        <v>0</v>
      </c>
      <c r="L90" s="1380"/>
      <c r="M90" s="1410"/>
      <c r="N90" s="1411"/>
      <c r="O90" s="1381" t="s">
        <v>483</v>
      </c>
      <c r="P90" s="1382"/>
      <c r="Q90" s="1294">
        <f>IF(B89=リスト集!$L$34,リスト集!$H$31,)</f>
        <v>0</v>
      </c>
      <c r="R90" s="1295"/>
      <c r="S90" s="1296"/>
      <c r="T90" s="1297"/>
      <c r="U90" s="1297"/>
      <c r="V90" s="1297"/>
      <c r="W90" s="1298"/>
      <c r="X90" s="1299"/>
      <c r="Y90" s="1297"/>
      <c r="Z90" s="1297"/>
      <c r="AA90" s="1297"/>
      <c r="AB90" s="1300"/>
      <c r="AC90" s="1352"/>
      <c r="AD90" s="1355"/>
      <c r="AE90" s="1356"/>
      <c r="AF90" s="1360"/>
      <c r="AG90" s="1360"/>
      <c r="AH90" s="1360"/>
      <c r="AI90" s="1360"/>
      <c r="AJ90" s="1360"/>
      <c r="AK90" s="1360"/>
      <c r="AL90" s="1360"/>
      <c r="AM90" s="1305"/>
      <c r="AN90" s="1306"/>
      <c r="AO90" s="1307"/>
      <c r="AP90" s="1308"/>
      <c r="AQ90" s="1309" t="s">
        <v>483</v>
      </c>
      <c r="AR90" s="1310"/>
      <c r="AS90" s="787">
        <f>IF(AD89=リスト集!$L$34,リスト集!$H$31,)</f>
        <v>0</v>
      </c>
      <c r="AT90" s="789"/>
      <c r="AU90" s="1296" t="s">
        <v>820</v>
      </c>
      <c r="AV90" s="1297"/>
      <c r="AW90" s="1297"/>
      <c r="AX90" s="1297"/>
      <c r="AY90" s="1298"/>
      <c r="AZ90" s="1299" t="s">
        <v>820</v>
      </c>
      <c r="BA90" s="1297"/>
      <c r="BB90" s="1297"/>
      <c r="BC90" s="1297"/>
      <c r="BD90" s="1300"/>
      <c r="BH90" s="1421"/>
      <c r="BI90" s="1421"/>
      <c r="BJ90" s="1421"/>
      <c r="BK90" s="1421"/>
      <c r="BL90" s="1421"/>
      <c r="BM90" s="1421"/>
      <c r="BN90" s="1421"/>
      <c r="BO90" s="365"/>
      <c r="BP90" s="365"/>
      <c r="BQ90" s="365"/>
      <c r="BR90" s="365"/>
      <c r="BS90" s="365"/>
      <c r="BT90" s="365"/>
      <c r="BU90" s="365"/>
      <c r="BV90" s="365"/>
      <c r="BW90" s="365"/>
      <c r="BX90" s="365"/>
      <c r="BY90" s="365"/>
      <c r="BZ90" s="365"/>
    </row>
    <row r="91" spans="1:78" ht="22.5" customHeight="1">
      <c r="A91" s="1352">
        <v>5</v>
      </c>
      <c r="B91" s="1353"/>
      <c r="C91" s="1354"/>
      <c r="D91" s="1386"/>
      <c r="E91" s="1386"/>
      <c r="F91" s="1386"/>
      <c r="G91" s="1386"/>
      <c r="H91" s="1386"/>
      <c r="I91" s="1386"/>
      <c r="J91" s="1386"/>
      <c r="K91" s="1387"/>
      <c r="L91" s="1388"/>
      <c r="M91" s="1313" t="str">
        <f>IF(K92="","",K92-K91)</f>
        <v/>
      </c>
      <c r="N91" s="1314"/>
      <c r="O91" s="1328" t="s">
        <v>484</v>
      </c>
      <c r="P91" s="1329"/>
      <c r="Q91" s="1283"/>
      <c r="R91" s="1284"/>
      <c r="S91" s="1284"/>
      <c r="T91" s="1284"/>
      <c r="U91" s="1284"/>
      <c r="V91" s="1284"/>
      <c r="W91" s="1284"/>
      <c r="X91" s="1284"/>
      <c r="Y91" s="1284"/>
      <c r="Z91" s="1284"/>
      <c r="AA91" s="1284"/>
      <c r="AB91" s="1285"/>
      <c r="AC91" s="1352">
        <v>16</v>
      </c>
      <c r="AD91" s="1353"/>
      <c r="AE91" s="1354"/>
      <c r="AF91" s="1357">
        <f>ヒアリングシート!B159</f>
        <v>0</v>
      </c>
      <c r="AG91" s="1358"/>
      <c r="AH91" s="1358"/>
      <c r="AI91" s="1358"/>
      <c r="AJ91" s="1358"/>
      <c r="AK91" s="1358"/>
      <c r="AL91" s="1359"/>
      <c r="AM91" s="1311">
        <f>ヒアリングシート!C159</f>
        <v>0</v>
      </c>
      <c r="AN91" s="1312"/>
      <c r="AO91" s="1313">
        <f t="shared" ref="AO91" si="38">IF(AM92="","",AM92-AM91)</f>
        <v>0</v>
      </c>
      <c r="AP91" s="1314"/>
      <c r="AQ91" s="1315" t="s">
        <v>484</v>
      </c>
      <c r="AR91" s="1316"/>
      <c r="AS91" s="1317"/>
      <c r="AT91" s="1318"/>
      <c r="AU91" s="1318"/>
      <c r="AV91" s="1318"/>
      <c r="AW91" s="1318"/>
      <c r="AX91" s="1318"/>
      <c r="AY91" s="1318"/>
      <c r="AZ91" s="1318"/>
      <c r="BA91" s="1318"/>
      <c r="BB91" s="1318"/>
      <c r="BC91" s="1318"/>
      <c r="BD91" s="1319"/>
      <c r="BH91" s="1421"/>
      <c r="BI91" s="1421"/>
      <c r="BJ91" s="1421"/>
      <c r="BK91" s="1421"/>
      <c r="BL91" s="1421"/>
      <c r="BM91" s="1421"/>
      <c r="BN91" s="1421"/>
      <c r="BO91" s="365"/>
      <c r="BP91" s="365"/>
      <c r="BQ91" s="365"/>
      <c r="BR91" s="365"/>
      <c r="BS91" s="365"/>
      <c r="BT91" s="365"/>
      <c r="BU91" s="365"/>
      <c r="BV91" s="365"/>
      <c r="BW91" s="365"/>
      <c r="BX91" s="365"/>
      <c r="BY91" s="365"/>
      <c r="BZ91" s="365"/>
    </row>
    <row r="92" spans="1:78" ht="22.5" customHeight="1">
      <c r="A92" s="1352"/>
      <c r="B92" s="1355"/>
      <c r="C92" s="1356"/>
      <c r="D92" s="1376"/>
      <c r="E92" s="1377"/>
      <c r="F92" s="1377"/>
      <c r="G92" s="1377"/>
      <c r="H92" s="1377"/>
      <c r="I92" s="1377"/>
      <c r="J92" s="1378"/>
      <c r="K92" s="1379"/>
      <c r="L92" s="1380"/>
      <c r="M92" s="1307"/>
      <c r="N92" s="1308"/>
      <c r="O92" s="1381" t="s">
        <v>483</v>
      </c>
      <c r="P92" s="1382"/>
      <c r="Q92" s="785">
        <f>IF(B91=リスト集!$L$34,リスト集!$H$31,)</f>
        <v>0</v>
      </c>
      <c r="R92" s="786"/>
      <c r="S92" s="1286"/>
      <c r="T92" s="1287"/>
      <c r="U92" s="1287"/>
      <c r="V92" s="1287"/>
      <c r="W92" s="1288"/>
      <c r="X92" s="1289"/>
      <c r="Y92" s="1287"/>
      <c r="Z92" s="1287"/>
      <c r="AA92" s="1287"/>
      <c r="AB92" s="1290"/>
      <c r="AC92" s="1352"/>
      <c r="AD92" s="1355"/>
      <c r="AE92" s="1356"/>
      <c r="AF92" s="1360">
        <f>ヒアリングシート!B160</f>
        <v>0</v>
      </c>
      <c r="AG92" s="1360"/>
      <c r="AH92" s="1360"/>
      <c r="AI92" s="1360"/>
      <c r="AJ92" s="1360"/>
      <c r="AK92" s="1360"/>
      <c r="AL92" s="1360"/>
      <c r="AM92" s="1305">
        <f>ヒアリングシート!C160</f>
        <v>0</v>
      </c>
      <c r="AN92" s="1306"/>
      <c r="AO92" s="1307"/>
      <c r="AP92" s="1308"/>
      <c r="AQ92" s="1309" t="s">
        <v>483</v>
      </c>
      <c r="AR92" s="1310"/>
      <c r="AS92" s="787">
        <f>IF(AD91=リスト集!$L$34,リスト集!$H$31,)</f>
        <v>0</v>
      </c>
      <c r="AT92" s="789"/>
      <c r="AU92" s="1296" t="s">
        <v>820</v>
      </c>
      <c r="AV92" s="1297"/>
      <c r="AW92" s="1297"/>
      <c r="AX92" s="1297"/>
      <c r="AY92" s="1298"/>
      <c r="AZ92" s="1299" t="s">
        <v>820</v>
      </c>
      <c r="BA92" s="1297"/>
      <c r="BB92" s="1297"/>
      <c r="BC92" s="1297"/>
      <c r="BD92" s="1300"/>
      <c r="BH92" s="1421"/>
      <c r="BI92" s="1421"/>
      <c r="BJ92" s="1421"/>
      <c r="BK92" s="1421"/>
      <c r="BL92" s="1421"/>
      <c r="BM92" s="1421"/>
      <c r="BN92" s="1421"/>
    </row>
    <row r="93" spans="1:78" ht="22.5" customHeight="1">
      <c r="A93" s="1352">
        <v>6</v>
      </c>
      <c r="B93" s="1353"/>
      <c r="C93" s="1354"/>
      <c r="D93" s="1386">
        <f>ヒアリングシート!B149</f>
        <v>0</v>
      </c>
      <c r="E93" s="1386"/>
      <c r="F93" s="1386"/>
      <c r="G93" s="1386"/>
      <c r="H93" s="1386"/>
      <c r="I93" s="1386"/>
      <c r="J93" s="1386"/>
      <c r="K93" s="1387">
        <f>ヒアリングシート!C149</f>
        <v>0</v>
      </c>
      <c r="L93" s="1388"/>
      <c r="M93" s="1313">
        <f t="shared" ref="M93" si="39">IF(K94="","",K94-K93)</f>
        <v>0</v>
      </c>
      <c r="N93" s="1314"/>
      <c r="O93" s="1328" t="s">
        <v>484</v>
      </c>
      <c r="P93" s="1329"/>
      <c r="Q93" s="1283"/>
      <c r="R93" s="1284"/>
      <c r="S93" s="1284"/>
      <c r="T93" s="1284"/>
      <c r="U93" s="1284"/>
      <c r="V93" s="1284"/>
      <c r="W93" s="1284"/>
      <c r="X93" s="1284"/>
      <c r="Y93" s="1284"/>
      <c r="Z93" s="1284"/>
      <c r="AA93" s="1284"/>
      <c r="AB93" s="1285"/>
      <c r="AC93" s="1352">
        <v>17</v>
      </c>
      <c r="AD93" s="1353"/>
      <c r="AE93" s="1354"/>
      <c r="AF93" s="1357"/>
      <c r="AG93" s="1358"/>
      <c r="AH93" s="1358"/>
      <c r="AI93" s="1358"/>
      <c r="AJ93" s="1358"/>
      <c r="AK93" s="1358"/>
      <c r="AL93" s="1359"/>
      <c r="AM93" s="1311"/>
      <c r="AN93" s="1312"/>
      <c r="AO93" s="1313" t="str">
        <f t="shared" ref="AO93" si="40">IF(AM94="","",AM94-AM93)</f>
        <v/>
      </c>
      <c r="AP93" s="1314"/>
      <c r="AQ93" s="1315" t="s">
        <v>484</v>
      </c>
      <c r="AR93" s="1316"/>
      <c r="AS93" s="1283"/>
      <c r="AT93" s="1284"/>
      <c r="AU93" s="1284"/>
      <c r="AV93" s="1284"/>
      <c r="AW93" s="1284"/>
      <c r="AX93" s="1284"/>
      <c r="AY93" s="1284"/>
      <c r="AZ93" s="1284"/>
      <c r="BA93" s="1284"/>
      <c r="BB93" s="1284"/>
      <c r="BC93" s="1284"/>
      <c r="BD93" s="1285"/>
    </row>
    <row r="94" spans="1:78" ht="22.5" customHeight="1">
      <c r="A94" s="1352"/>
      <c r="B94" s="1355"/>
      <c r="C94" s="1356"/>
      <c r="D94" s="1376">
        <f>ヒアリングシート!B150</f>
        <v>0</v>
      </c>
      <c r="E94" s="1377"/>
      <c r="F94" s="1377"/>
      <c r="G94" s="1377"/>
      <c r="H94" s="1377"/>
      <c r="I94" s="1377"/>
      <c r="J94" s="1378"/>
      <c r="K94" s="1379">
        <f>ヒアリングシート!C150</f>
        <v>0</v>
      </c>
      <c r="L94" s="1380"/>
      <c r="M94" s="1307"/>
      <c r="N94" s="1308"/>
      <c r="O94" s="1381" t="s">
        <v>483</v>
      </c>
      <c r="P94" s="1382"/>
      <c r="Q94" s="785">
        <f>IF(B93=リスト集!$L$34,リスト集!$H$31,)</f>
        <v>0</v>
      </c>
      <c r="R94" s="786"/>
      <c r="S94" s="1286"/>
      <c r="T94" s="1287"/>
      <c r="U94" s="1287"/>
      <c r="V94" s="1287"/>
      <c r="W94" s="1288"/>
      <c r="X94" s="1289"/>
      <c r="Y94" s="1287"/>
      <c r="Z94" s="1287"/>
      <c r="AA94" s="1287"/>
      <c r="AB94" s="1290"/>
      <c r="AC94" s="1352"/>
      <c r="AD94" s="1355"/>
      <c r="AE94" s="1356"/>
      <c r="AF94" s="1360"/>
      <c r="AG94" s="1360"/>
      <c r="AH94" s="1360"/>
      <c r="AI94" s="1360"/>
      <c r="AJ94" s="1360"/>
      <c r="AK94" s="1360"/>
      <c r="AL94" s="1360"/>
      <c r="AM94" s="1305"/>
      <c r="AN94" s="1306"/>
      <c r="AO94" s="1307"/>
      <c r="AP94" s="1308"/>
      <c r="AQ94" s="1309" t="s">
        <v>483</v>
      </c>
      <c r="AR94" s="1310"/>
      <c r="AS94" s="787">
        <f>IF(AD93=リスト集!$L$34,リスト集!$H$31,)</f>
        <v>0</v>
      </c>
      <c r="AT94" s="789"/>
      <c r="AU94" s="1296" t="s">
        <v>820</v>
      </c>
      <c r="AV94" s="1297"/>
      <c r="AW94" s="1297"/>
      <c r="AX94" s="1297"/>
      <c r="AY94" s="1298"/>
      <c r="AZ94" s="1299" t="s">
        <v>820</v>
      </c>
      <c r="BA94" s="1297"/>
      <c r="BB94" s="1297"/>
      <c r="BC94" s="1297"/>
      <c r="BD94" s="1300"/>
    </row>
    <row r="95" spans="1:78" ht="22.5" customHeight="1">
      <c r="A95" s="1352">
        <v>7</v>
      </c>
      <c r="B95" s="1353"/>
      <c r="C95" s="1354"/>
      <c r="D95" s="1386"/>
      <c r="E95" s="1386"/>
      <c r="F95" s="1386"/>
      <c r="G95" s="1386"/>
      <c r="H95" s="1386"/>
      <c r="I95" s="1386"/>
      <c r="J95" s="1386"/>
      <c r="K95" s="1387"/>
      <c r="L95" s="1388"/>
      <c r="M95" s="1313" t="str">
        <f t="shared" ref="M95" si="41">IF(K96="","",K96-K95)</f>
        <v/>
      </c>
      <c r="N95" s="1314"/>
      <c r="O95" s="1328" t="s">
        <v>484</v>
      </c>
      <c r="P95" s="1329"/>
      <c r="Q95" s="1283"/>
      <c r="R95" s="1284"/>
      <c r="S95" s="1284"/>
      <c r="T95" s="1284"/>
      <c r="U95" s="1284"/>
      <c r="V95" s="1284"/>
      <c r="W95" s="1284"/>
      <c r="X95" s="1284"/>
      <c r="Y95" s="1284"/>
      <c r="Z95" s="1284"/>
      <c r="AA95" s="1284"/>
      <c r="AB95" s="1285"/>
      <c r="AC95" s="1352">
        <v>18</v>
      </c>
      <c r="AD95" s="1353"/>
      <c r="AE95" s="1354"/>
      <c r="AF95" s="1357">
        <f>ヒアリングシート!B161</f>
        <v>0</v>
      </c>
      <c r="AG95" s="1358"/>
      <c r="AH95" s="1358"/>
      <c r="AI95" s="1358"/>
      <c r="AJ95" s="1358"/>
      <c r="AK95" s="1358"/>
      <c r="AL95" s="1359"/>
      <c r="AM95" s="1311">
        <f>ヒアリングシート!C161</f>
        <v>0</v>
      </c>
      <c r="AN95" s="1312"/>
      <c r="AO95" s="1313">
        <f t="shared" ref="AO95" si="42">IF(AM96="","",AM96-AM95)</f>
        <v>0</v>
      </c>
      <c r="AP95" s="1314"/>
      <c r="AQ95" s="1315" t="s">
        <v>484</v>
      </c>
      <c r="AR95" s="1316"/>
      <c r="AS95" s="1283"/>
      <c r="AT95" s="1284"/>
      <c r="AU95" s="1284"/>
      <c r="AV95" s="1284"/>
      <c r="AW95" s="1284"/>
      <c r="AX95" s="1284"/>
      <c r="AY95" s="1284"/>
      <c r="AZ95" s="1284"/>
      <c r="BA95" s="1284"/>
      <c r="BB95" s="1284"/>
      <c r="BC95" s="1284"/>
      <c r="BD95" s="1285"/>
    </row>
    <row r="96" spans="1:78" ht="22.5" customHeight="1">
      <c r="A96" s="1352"/>
      <c r="B96" s="1355"/>
      <c r="C96" s="1356"/>
      <c r="D96" s="1376"/>
      <c r="E96" s="1377"/>
      <c r="F96" s="1377"/>
      <c r="G96" s="1377"/>
      <c r="H96" s="1377"/>
      <c r="I96" s="1377"/>
      <c r="J96" s="1378"/>
      <c r="K96" s="1379"/>
      <c r="L96" s="1380"/>
      <c r="M96" s="1307"/>
      <c r="N96" s="1308"/>
      <c r="O96" s="1381" t="s">
        <v>483</v>
      </c>
      <c r="P96" s="1382"/>
      <c r="Q96" s="1294">
        <f>IF(B95=リスト集!$L$34,リスト集!$H$31,)</f>
        <v>0</v>
      </c>
      <c r="R96" s="1295"/>
      <c r="S96" s="1286"/>
      <c r="T96" s="1287"/>
      <c r="U96" s="1287"/>
      <c r="V96" s="1287"/>
      <c r="W96" s="1288"/>
      <c r="X96" s="1289"/>
      <c r="Y96" s="1287"/>
      <c r="Z96" s="1287"/>
      <c r="AA96" s="1287"/>
      <c r="AB96" s="1290"/>
      <c r="AC96" s="1352"/>
      <c r="AD96" s="1355"/>
      <c r="AE96" s="1356"/>
      <c r="AF96" s="1360">
        <f>ヒアリングシート!B162</f>
        <v>0</v>
      </c>
      <c r="AG96" s="1360"/>
      <c r="AH96" s="1360"/>
      <c r="AI96" s="1360"/>
      <c r="AJ96" s="1360"/>
      <c r="AK96" s="1360"/>
      <c r="AL96" s="1360"/>
      <c r="AM96" s="1305">
        <f>ヒアリングシート!C162</f>
        <v>0</v>
      </c>
      <c r="AN96" s="1306"/>
      <c r="AO96" s="1307"/>
      <c r="AP96" s="1308"/>
      <c r="AQ96" s="1309" t="s">
        <v>483</v>
      </c>
      <c r="AR96" s="1310"/>
      <c r="AS96" s="787">
        <f>IF(AD95=リスト集!$L$34,リスト集!$H$31,)</f>
        <v>0</v>
      </c>
      <c r="AT96" s="789"/>
      <c r="AU96" s="1296" t="s">
        <v>820</v>
      </c>
      <c r="AV96" s="1297"/>
      <c r="AW96" s="1297"/>
      <c r="AX96" s="1297"/>
      <c r="AY96" s="1298"/>
      <c r="AZ96" s="1299" t="s">
        <v>820</v>
      </c>
      <c r="BA96" s="1297"/>
      <c r="BB96" s="1297"/>
      <c r="BC96" s="1297"/>
      <c r="BD96" s="1300"/>
    </row>
    <row r="97" spans="1:90" ht="22.5" customHeight="1">
      <c r="A97" s="1352">
        <v>8</v>
      </c>
      <c r="B97" s="1353"/>
      <c r="C97" s="1354"/>
      <c r="D97" s="1386">
        <f>ヒアリングシート!B151</f>
        <v>0</v>
      </c>
      <c r="E97" s="1386"/>
      <c r="F97" s="1386"/>
      <c r="G97" s="1386"/>
      <c r="H97" s="1386"/>
      <c r="I97" s="1386"/>
      <c r="J97" s="1386"/>
      <c r="K97" s="1387">
        <f>ヒアリングシート!C151</f>
        <v>0</v>
      </c>
      <c r="L97" s="1388"/>
      <c r="M97" s="1313">
        <f t="shared" ref="M97" si="43">IF(K98="","",K98-K97)</f>
        <v>0</v>
      </c>
      <c r="N97" s="1314"/>
      <c r="O97" s="1328" t="s">
        <v>484</v>
      </c>
      <c r="P97" s="1329"/>
      <c r="Q97" s="1283"/>
      <c r="R97" s="1284"/>
      <c r="S97" s="1284"/>
      <c r="T97" s="1284"/>
      <c r="U97" s="1284"/>
      <c r="V97" s="1284"/>
      <c r="W97" s="1284"/>
      <c r="X97" s="1284"/>
      <c r="Y97" s="1284"/>
      <c r="Z97" s="1284"/>
      <c r="AA97" s="1284"/>
      <c r="AB97" s="1285"/>
      <c r="AC97" s="1407">
        <v>19</v>
      </c>
      <c r="AD97" s="1353"/>
      <c r="AE97" s="1354"/>
      <c r="AF97" s="1357"/>
      <c r="AG97" s="1358"/>
      <c r="AH97" s="1358"/>
      <c r="AI97" s="1358"/>
      <c r="AJ97" s="1358"/>
      <c r="AK97" s="1358"/>
      <c r="AL97" s="1359"/>
      <c r="AM97" s="1311"/>
      <c r="AN97" s="1312"/>
      <c r="AO97" s="1313" t="str">
        <f t="shared" ref="AO97" si="44">IF(AM98="","",AM98-AM97)</f>
        <v/>
      </c>
      <c r="AP97" s="1314"/>
      <c r="AQ97" s="1315" t="s">
        <v>484</v>
      </c>
      <c r="AR97" s="1316"/>
      <c r="AS97" s="1283"/>
      <c r="AT97" s="1284"/>
      <c r="AU97" s="1284"/>
      <c r="AV97" s="1284"/>
      <c r="AW97" s="1284"/>
      <c r="AX97" s="1284"/>
      <c r="AY97" s="1284"/>
      <c r="AZ97" s="1284"/>
      <c r="BA97" s="1284"/>
      <c r="BB97" s="1284"/>
      <c r="BC97" s="1284"/>
      <c r="BD97" s="1285"/>
    </row>
    <row r="98" spans="1:90" ht="22.5" customHeight="1">
      <c r="A98" s="1352"/>
      <c r="B98" s="1355"/>
      <c r="C98" s="1356"/>
      <c r="D98" s="1376">
        <f>ヒアリングシート!B152</f>
        <v>0</v>
      </c>
      <c r="E98" s="1377"/>
      <c r="F98" s="1377"/>
      <c r="G98" s="1377"/>
      <c r="H98" s="1377"/>
      <c r="I98" s="1377"/>
      <c r="J98" s="1378"/>
      <c r="K98" s="1379">
        <f>ヒアリングシート!C152</f>
        <v>0</v>
      </c>
      <c r="L98" s="1380"/>
      <c r="M98" s="1307"/>
      <c r="N98" s="1308"/>
      <c r="O98" s="1381" t="s">
        <v>483</v>
      </c>
      <c r="P98" s="1382"/>
      <c r="Q98" s="1294">
        <f>IF(B97=リスト集!$L$34,リスト集!$H$31,)</f>
        <v>0</v>
      </c>
      <c r="R98" s="1295"/>
      <c r="S98" s="1301"/>
      <c r="T98" s="1302"/>
      <c r="U98" s="1302"/>
      <c r="V98" s="1302"/>
      <c r="W98" s="1302"/>
      <c r="X98" s="1303"/>
      <c r="Y98" s="1302"/>
      <c r="Z98" s="1302"/>
      <c r="AA98" s="1302"/>
      <c r="AB98" s="1304"/>
      <c r="AC98" s="1407"/>
      <c r="AD98" s="1355"/>
      <c r="AE98" s="1356"/>
      <c r="AF98" s="1360"/>
      <c r="AG98" s="1360"/>
      <c r="AH98" s="1360"/>
      <c r="AI98" s="1360"/>
      <c r="AJ98" s="1360"/>
      <c r="AK98" s="1360"/>
      <c r="AL98" s="1360"/>
      <c r="AM98" s="1305"/>
      <c r="AN98" s="1306"/>
      <c r="AO98" s="1307"/>
      <c r="AP98" s="1308"/>
      <c r="AQ98" s="1309" t="s">
        <v>483</v>
      </c>
      <c r="AR98" s="1310"/>
      <c r="AS98" s="787">
        <f>IF(AD97=リスト集!$L$34,リスト集!$H$31,)</f>
        <v>0</v>
      </c>
      <c r="AT98" s="789"/>
      <c r="AU98" s="1296" t="s">
        <v>820</v>
      </c>
      <c r="AV98" s="1297"/>
      <c r="AW98" s="1297"/>
      <c r="AX98" s="1297"/>
      <c r="AY98" s="1298"/>
      <c r="AZ98" s="1299" t="s">
        <v>820</v>
      </c>
      <c r="BA98" s="1297"/>
      <c r="BB98" s="1297"/>
      <c r="BC98" s="1297"/>
      <c r="BD98" s="1300"/>
    </row>
    <row r="99" spans="1:90" ht="22.5" customHeight="1">
      <c r="A99" s="1352">
        <v>9</v>
      </c>
      <c r="B99" s="1353"/>
      <c r="C99" s="1354"/>
      <c r="D99" s="1386"/>
      <c r="E99" s="1386"/>
      <c r="F99" s="1386"/>
      <c r="G99" s="1386"/>
      <c r="H99" s="1386"/>
      <c r="I99" s="1386"/>
      <c r="J99" s="1386"/>
      <c r="K99" s="1387"/>
      <c r="L99" s="1388"/>
      <c r="M99" s="1313" t="str">
        <f t="shared" ref="M99" si="45">IF(K100="","",K100-K99)</f>
        <v/>
      </c>
      <c r="N99" s="1314"/>
      <c r="O99" s="1328" t="s">
        <v>484</v>
      </c>
      <c r="P99" s="1329"/>
      <c r="Q99" s="1283"/>
      <c r="R99" s="1284"/>
      <c r="S99" s="1284"/>
      <c r="T99" s="1284"/>
      <c r="U99" s="1284"/>
      <c r="V99" s="1284"/>
      <c r="W99" s="1284"/>
      <c r="X99" s="1284"/>
      <c r="Y99" s="1284"/>
      <c r="Z99" s="1284"/>
      <c r="AA99" s="1284"/>
      <c r="AB99" s="1285"/>
      <c r="AC99" s="1352">
        <v>20</v>
      </c>
      <c r="AD99" s="1353"/>
      <c r="AE99" s="1354"/>
      <c r="AF99" s="1357">
        <f>ヒアリングシート!B163</f>
        <v>0</v>
      </c>
      <c r="AG99" s="1358"/>
      <c r="AH99" s="1358"/>
      <c r="AI99" s="1358"/>
      <c r="AJ99" s="1358"/>
      <c r="AK99" s="1358"/>
      <c r="AL99" s="1359"/>
      <c r="AM99" s="1311">
        <f>ヒアリングシート!C163</f>
        <v>0</v>
      </c>
      <c r="AN99" s="1312"/>
      <c r="AO99" s="1313">
        <f t="shared" ref="AO99" si="46">IF(AM100="","",AM100-AM99)</f>
        <v>0</v>
      </c>
      <c r="AP99" s="1314"/>
      <c r="AQ99" s="1315" t="s">
        <v>484</v>
      </c>
      <c r="AR99" s="1316"/>
      <c r="AS99" s="1283"/>
      <c r="AT99" s="1284"/>
      <c r="AU99" s="1284"/>
      <c r="AV99" s="1284"/>
      <c r="AW99" s="1284"/>
      <c r="AX99" s="1284"/>
      <c r="AY99" s="1284"/>
      <c r="AZ99" s="1284"/>
      <c r="BA99" s="1284"/>
      <c r="BB99" s="1284"/>
      <c r="BC99" s="1284"/>
      <c r="BD99" s="1285"/>
    </row>
    <row r="100" spans="1:90" ht="22.5" customHeight="1">
      <c r="A100" s="1352"/>
      <c r="B100" s="1355"/>
      <c r="C100" s="1356"/>
      <c r="D100" s="1376"/>
      <c r="E100" s="1377"/>
      <c r="F100" s="1377"/>
      <c r="G100" s="1377"/>
      <c r="H100" s="1377"/>
      <c r="I100" s="1377"/>
      <c r="J100" s="1378"/>
      <c r="K100" s="1379"/>
      <c r="L100" s="1380"/>
      <c r="M100" s="1307"/>
      <c r="N100" s="1308"/>
      <c r="O100" s="1381" t="s">
        <v>483</v>
      </c>
      <c r="P100" s="1382"/>
      <c r="Q100" s="1294">
        <f>IF(B99=リスト集!$L$34,リスト集!$H$31,)</f>
        <v>0</v>
      </c>
      <c r="R100" s="1295"/>
      <c r="S100" s="1296"/>
      <c r="T100" s="1297"/>
      <c r="U100" s="1297"/>
      <c r="V100" s="1297"/>
      <c r="W100" s="1298"/>
      <c r="X100" s="1299"/>
      <c r="Y100" s="1297"/>
      <c r="Z100" s="1297"/>
      <c r="AA100" s="1297"/>
      <c r="AB100" s="1300"/>
      <c r="AC100" s="1352"/>
      <c r="AD100" s="1355"/>
      <c r="AE100" s="1356"/>
      <c r="AF100" s="1360">
        <f>ヒアリングシート!B164</f>
        <v>0</v>
      </c>
      <c r="AG100" s="1360"/>
      <c r="AH100" s="1360"/>
      <c r="AI100" s="1360"/>
      <c r="AJ100" s="1360"/>
      <c r="AK100" s="1360"/>
      <c r="AL100" s="1360"/>
      <c r="AM100" s="1305">
        <f>ヒアリングシート!C164</f>
        <v>0</v>
      </c>
      <c r="AN100" s="1306"/>
      <c r="AO100" s="1307"/>
      <c r="AP100" s="1308"/>
      <c r="AQ100" s="1309" t="s">
        <v>483</v>
      </c>
      <c r="AR100" s="1310"/>
      <c r="AS100" s="787">
        <f>IF(AD99=リスト集!$L$34,リスト集!$H$31,)</f>
        <v>0</v>
      </c>
      <c r="AT100" s="789"/>
      <c r="AU100" s="1296" t="s">
        <v>820</v>
      </c>
      <c r="AV100" s="1297"/>
      <c r="AW100" s="1297"/>
      <c r="AX100" s="1297"/>
      <c r="AY100" s="1298"/>
      <c r="AZ100" s="1299" t="s">
        <v>820</v>
      </c>
      <c r="BA100" s="1297"/>
      <c r="BB100" s="1297"/>
      <c r="BC100" s="1297"/>
      <c r="BD100" s="1300"/>
    </row>
    <row r="101" spans="1:90" ht="22.5" customHeight="1">
      <c r="A101" s="1352">
        <v>10</v>
      </c>
      <c r="B101" s="1353"/>
      <c r="C101" s="1354"/>
      <c r="D101" s="1386">
        <f>ヒアリングシート!B153</f>
        <v>0</v>
      </c>
      <c r="E101" s="1386"/>
      <c r="F101" s="1386"/>
      <c r="G101" s="1386"/>
      <c r="H101" s="1386"/>
      <c r="I101" s="1386"/>
      <c r="J101" s="1386"/>
      <c r="K101" s="1387">
        <f>ヒアリングシート!C153</f>
        <v>0</v>
      </c>
      <c r="L101" s="1388"/>
      <c r="M101" s="1313">
        <f t="shared" ref="M101" si="47">IF(K102="","",K102-K101)</f>
        <v>0</v>
      </c>
      <c r="N101" s="1314"/>
      <c r="O101" s="1328" t="s">
        <v>484</v>
      </c>
      <c r="P101" s="1329"/>
      <c r="Q101" s="785"/>
      <c r="R101" s="627"/>
      <c r="S101" s="627"/>
      <c r="T101" s="627"/>
      <c r="U101" s="627"/>
      <c r="V101" s="627"/>
      <c r="W101" s="627"/>
      <c r="X101" s="627"/>
      <c r="Y101" s="627"/>
      <c r="Z101" s="627"/>
      <c r="AA101" s="627"/>
      <c r="AB101" s="742"/>
      <c r="AC101" s="1352">
        <v>21</v>
      </c>
      <c r="AD101" s="1353"/>
      <c r="AE101" s="1354"/>
      <c r="AF101" s="1357"/>
      <c r="AG101" s="1358"/>
      <c r="AH101" s="1358"/>
      <c r="AI101" s="1358"/>
      <c r="AJ101" s="1358"/>
      <c r="AK101" s="1358"/>
      <c r="AL101" s="1359"/>
      <c r="AM101" s="1311"/>
      <c r="AN101" s="1312"/>
      <c r="AO101" s="1313" t="str">
        <f t="shared" ref="AO101" si="48">IF(AM102="","",AM102-AM101)</f>
        <v/>
      </c>
      <c r="AP101" s="1314"/>
      <c r="AQ101" s="1315" t="s">
        <v>484</v>
      </c>
      <c r="AR101" s="1316"/>
      <c r="AS101" s="1283"/>
      <c r="AT101" s="1284"/>
      <c r="AU101" s="1284"/>
      <c r="AV101" s="1284"/>
      <c r="AW101" s="1284"/>
      <c r="AX101" s="1284"/>
      <c r="AY101" s="1284"/>
      <c r="AZ101" s="1284"/>
      <c r="BA101" s="1284"/>
      <c r="BB101" s="1284"/>
      <c r="BC101" s="1284"/>
      <c r="BD101" s="1285"/>
    </row>
    <row r="102" spans="1:90" ht="22.5" customHeight="1">
      <c r="A102" s="1352"/>
      <c r="B102" s="1355"/>
      <c r="C102" s="1356"/>
      <c r="D102" s="1376">
        <f>ヒアリングシート!B154</f>
        <v>0</v>
      </c>
      <c r="E102" s="1377"/>
      <c r="F102" s="1377"/>
      <c r="G102" s="1377"/>
      <c r="H102" s="1377"/>
      <c r="I102" s="1377"/>
      <c r="J102" s="1378"/>
      <c r="K102" s="1379">
        <f>ヒアリングシート!C154</f>
        <v>0</v>
      </c>
      <c r="L102" s="1380"/>
      <c r="M102" s="1307"/>
      <c r="N102" s="1308"/>
      <c r="O102" s="1381" t="s">
        <v>483</v>
      </c>
      <c r="P102" s="1382"/>
      <c r="Q102" s="785">
        <f>IF(B101=リスト集!$L$34,リスト集!$H$31,)</f>
        <v>0</v>
      </c>
      <c r="R102" s="786"/>
      <c r="S102" s="1402"/>
      <c r="T102" s="1403"/>
      <c r="U102" s="1403"/>
      <c r="V102" s="1403"/>
      <c r="W102" s="1404"/>
      <c r="X102" s="1405"/>
      <c r="Y102" s="1403"/>
      <c r="Z102" s="1403"/>
      <c r="AA102" s="1403"/>
      <c r="AB102" s="1406"/>
      <c r="AC102" s="1352"/>
      <c r="AD102" s="1355"/>
      <c r="AE102" s="1356"/>
      <c r="AF102" s="1360"/>
      <c r="AG102" s="1360"/>
      <c r="AH102" s="1360"/>
      <c r="AI102" s="1360"/>
      <c r="AJ102" s="1360"/>
      <c r="AK102" s="1360"/>
      <c r="AL102" s="1360"/>
      <c r="AM102" s="1305"/>
      <c r="AN102" s="1306"/>
      <c r="AO102" s="1307"/>
      <c r="AP102" s="1308"/>
      <c r="AQ102" s="1309" t="s">
        <v>483</v>
      </c>
      <c r="AR102" s="1310"/>
      <c r="AS102" s="787">
        <f>IF(AD101=リスト集!$L$34,リスト集!$H$31,)</f>
        <v>0</v>
      </c>
      <c r="AT102" s="789"/>
      <c r="AU102" s="1296" t="s">
        <v>820</v>
      </c>
      <c r="AV102" s="1297"/>
      <c r="AW102" s="1297"/>
      <c r="AX102" s="1297"/>
      <c r="AY102" s="1298"/>
      <c r="AZ102" s="1299" t="s">
        <v>820</v>
      </c>
      <c r="BA102" s="1297"/>
      <c r="BB102" s="1297"/>
      <c r="BC102" s="1297"/>
      <c r="BD102" s="1300"/>
    </row>
    <row r="103" spans="1:90" ht="22.5" customHeight="1">
      <c r="A103" s="1352">
        <v>11</v>
      </c>
      <c r="B103" s="1353"/>
      <c r="C103" s="1354"/>
      <c r="D103" s="1386"/>
      <c r="E103" s="1386"/>
      <c r="F103" s="1386"/>
      <c r="G103" s="1386"/>
      <c r="H103" s="1386"/>
      <c r="I103" s="1386"/>
      <c r="J103" s="1386"/>
      <c r="K103" s="1387"/>
      <c r="L103" s="1388"/>
      <c r="M103" s="1313" t="str">
        <f t="shared" ref="M103" si="49">IF(K104="","",K104-K103)</f>
        <v/>
      </c>
      <c r="N103" s="1314"/>
      <c r="O103" s="1328" t="s">
        <v>484</v>
      </c>
      <c r="P103" s="1329"/>
      <c r="Q103" s="1283"/>
      <c r="R103" s="1284"/>
      <c r="S103" s="1284"/>
      <c r="T103" s="1284"/>
      <c r="U103" s="1284"/>
      <c r="V103" s="1284"/>
      <c r="W103" s="1284"/>
      <c r="X103" s="1284"/>
      <c r="Y103" s="1284"/>
      <c r="Z103" s="1284"/>
      <c r="AA103" s="1284"/>
      <c r="AB103" s="1285"/>
      <c r="AC103" s="1352">
        <v>22</v>
      </c>
      <c r="AD103" s="1353"/>
      <c r="AE103" s="1354"/>
      <c r="AF103" s="1357">
        <f>ヒアリングシート!B165</f>
        <v>0</v>
      </c>
      <c r="AG103" s="1358"/>
      <c r="AH103" s="1358"/>
      <c r="AI103" s="1358"/>
      <c r="AJ103" s="1358"/>
      <c r="AK103" s="1358"/>
      <c r="AL103" s="1359"/>
      <c r="AM103" s="1311">
        <f>ヒアリングシート!C165</f>
        <v>0</v>
      </c>
      <c r="AN103" s="1312"/>
      <c r="AO103" s="1313">
        <f t="shared" ref="AO103" si="50">IF(AM104="","",AM104-AM103)</f>
        <v>0</v>
      </c>
      <c r="AP103" s="1314"/>
      <c r="AQ103" s="1315" t="s">
        <v>484</v>
      </c>
      <c r="AR103" s="1316"/>
      <c r="AS103" s="1283"/>
      <c r="AT103" s="1284"/>
      <c r="AU103" s="1284"/>
      <c r="AV103" s="1284"/>
      <c r="AW103" s="1284"/>
      <c r="AX103" s="1284"/>
      <c r="AY103" s="1284"/>
      <c r="AZ103" s="1284"/>
      <c r="BA103" s="1284"/>
      <c r="BB103" s="1284"/>
      <c r="BC103" s="1284"/>
      <c r="BD103" s="1285"/>
    </row>
    <row r="104" spans="1:90" ht="22.5" customHeight="1">
      <c r="A104" s="1352"/>
      <c r="B104" s="1355"/>
      <c r="C104" s="1356"/>
      <c r="D104" s="1376"/>
      <c r="E104" s="1377"/>
      <c r="F104" s="1377"/>
      <c r="G104" s="1377"/>
      <c r="H104" s="1377"/>
      <c r="I104" s="1377"/>
      <c r="J104" s="1378"/>
      <c r="K104" s="1379"/>
      <c r="L104" s="1380"/>
      <c r="M104" s="1307"/>
      <c r="N104" s="1308"/>
      <c r="O104" s="1381" t="s">
        <v>483</v>
      </c>
      <c r="P104" s="1382"/>
      <c r="Q104" s="785">
        <f>IF(B103=リスト集!$L$34,リスト集!$H$31,)</f>
        <v>0</v>
      </c>
      <c r="R104" s="786"/>
      <c r="S104" s="1286"/>
      <c r="T104" s="1287"/>
      <c r="U104" s="1287"/>
      <c r="V104" s="1287"/>
      <c r="W104" s="1288"/>
      <c r="X104" s="1289"/>
      <c r="Y104" s="1287"/>
      <c r="Z104" s="1287"/>
      <c r="AA104" s="1287"/>
      <c r="AB104" s="1290"/>
      <c r="AC104" s="1352"/>
      <c r="AD104" s="1355"/>
      <c r="AE104" s="1356"/>
      <c r="AF104" s="1360">
        <f>ヒアリングシート!B166</f>
        <v>0</v>
      </c>
      <c r="AG104" s="1360"/>
      <c r="AH104" s="1360"/>
      <c r="AI104" s="1360"/>
      <c r="AJ104" s="1360"/>
      <c r="AK104" s="1360"/>
      <c r="AL104" s="1360"/>
      <c r="AM104" s="1305">
        <f>ヒアリングシート!C166</f>
        <v>0</v>
      </c>
      <c r="AN104" s="1306"/>
      <c r="AO104" s="1307"/>
      <c r="AP104" s="1308"/>
      <c r="AQ104" s="1309" t="s">
        <v>483</v>
      </c>
      <c r="AR104" s="1310"/>
      <c r="AS104" s="787">
        <f>IF(AD103=リスト集!$L$34,リスト集!$H$31,)</f>
        <v>0</v>
      </c>
      <c r="AT104" s="789"/>
      <c r="AU104" s="1296" t="s">
        <v>820</v>
      </c>
      <c r="AV104" s="1297"/>
      <c r="AW104" s="1297"/>
      <c r="AX104" s="1297"/>
      <c r="AY104" s="1298"/>
      <c r="AZ104" s="1299" t="s">
        <v>820</v>
      </c>
      <c r="BA104" s="1297"/>
      <c r="BB104" s="1297"/>
      <c r="BC104" s="1297"/>
      <c r="BD104" s="1300"/>
    </row>
    <row r="105" spans="1:90" ht="22.5" customHeight="1">
      <c r="A105" s="1352">
        <v>12</v>
      </c>
      <c r="B105" s="1353"/>
      <c r="C105" s="1354"/>
      <c r="D105" s="1386">
        <f>ヒアリングシート!B155</f>
        <v>0</v>
      </c>
      <c r="E105" s="1386"/>
      <c r="F105" s="1386"/>
      <c r="G105" s="1386"/>
      <c r="H105" s="1386"/>
      <c r="I105" s="1386"/>
      <c r="J105" s="1386"/>
      <c r="K105" s="1387">
        <f>ヒアリングシート!C155</f>
        <v>0</v>
      </c>
      <c r="L105" s="1388"/>
      <c r="M105" s="1313">
        <f t="shared" ref="M105" si="51">IF(K106="","",K106-K105)</f>
        <v>0</v>
      </c>
      <c r="N105" s="1314"/>
      <c r="O105" s="1328" t="s">
        <v>484</v>
      </c>
      <c r="P105" s="1329"/>
      <c r="Q105" s="1283"/>
      <c r="R105" s="1284"/>
      <c r="S105" s="1284"/>
      <c r="T105" s="1284"/>
      <c r="U105" s="1284"/>
      <c r="V105" s="1284"/>
      <c r="W105" s="1284"/>
      <c r="X105" s="1284"/>
      <c r="Y105" s="1284"/>
      <c r="Z105" s="1284"/>
      <c r="AA105" s="1284"/>
      <c r="AB105" s="1285"/>
      <c r="AC105" s="1352">
        <v>23</v>
      </c>
      <c r="AD105" s="1353"/>
      <c r="AE105" s="1354"/>
      <c r="AF105" s="1357">
        <f>ヒアリングシート!B167</f>
        <v>0</v>
      </c>
      <c r="AG105" s="1358"/>
      <c r="AH105" s="1358"/>
      <c r="AI105" s="1358"/>
      <c r="AJ105" s="1358"/>
      <c r="AK105" s="1358"/>
      <c r="AL105" s="1359"/>
      <c r="AM105" s="1311">
        <f>ヒアリングシート!C167</f>
        <v>0</v>
      </c>
      <c r="AN105" s="1312"/>
      <c r="AO105" s="1374">
        <f t="shared" ref="AO105" si="52">IF(AM106="","",AM106-AM105)</f>
        <v>0</v>
      </c>
      <c r="AP105" s="1375"/>
      <c r="AQ105" s="1315" t="s">
        <v>484</v>
      </c>
      <c r="AR105" s="1316"/>
      <c r="AS105" s="1283"/>
      <c r="AT105" s="1284"/>
      <c r="AU105" s="1284"/>
      <c r="AV105" s="1284"/>
      <c r="AW105" s="1284"/>
      <c r="AX105" s="1284"/>
      <c r="AY105" s="1284"/>
      <c r="AZ105" s="1284"/>
      <c r="BA105" s="1284"/>
      <c r="BB105" s="1284"/>
      <c r="BC105" s="1284"/>
      <c r="BD105" s="1285"/>
    </row>
    <row r="106" spans="1:90" ht="22.5" customHeight="1">
      <c r="A106" s="1352"/>
      <c r="B106" s="1355"/>
      <c r="C106" s="1356"/>
      <c r="D106" s="1376">
        <f>ヒアリングシート!B156</f>
        <v>0</v>
      </c>
      <c r="E106" s="1377"/>
      <c r="F106" s="1377"/>
      <c r="G106" s="1377"/>
      <c r="H106" s="1377"/>
      <c r="I106" s="1377"/>
      <c r="J106" s="1378"/>
      <c r="K106" s="1379">
        <f>ヒアリングシート!C156</f>
        <v>0</v>
      </c>
      <c r="L106" s="1380"/>
      <c r="M106" s="1307"/>
      <c r="N106" s="1308"/>
      <c r="O106" s="1381" t="s">
        <v>483</v>
      </c>
      <c r="P106" s="1382"/>
      <c r="Q106" s="785">
        <f>IF(B105=リスト集!$L$34,リスト集!$H$31,)</f>
        <v>0</v>
      </c>
      <c r="R106" s="786"/>
      <c r="S106" s="1286"/>
      <c r="T106" s="1287"/>
      <c r="U106" s="1287"/>
      <c r="V106" s="1287"/>
      <c r="W106" s="1288"/>
      <c r="X106" s="1289"/>
      <c r="Y106" s="1287"/>
      <c r="Z106" s="1287"/>
      <c r="AA106" s="1287"/>
      <c r="AB106" s="1290"/>
      <c r="AC106" s="1352"/>
      <c r="AD106" s="1355"/>
      <c r="AE106" s="1356"/>
      <c r="AF106" s="1360">
        <f>ヒアリングシート!B168</f>
        <v>0</v>
      </c>
      <c r="AG106" s="1360"/>
      <c r="AH106" s="1360"/>
      <c r="AI106" s="1360"/>
      <c r="AJ106" s="1360"/>
      <c r="AK106" s="1360"/>
      <c r="AL106" s="1360"/>
      <c r="AM106" s="1305">
        <f>ヒアリングシート!C168</f>
        <v>0</v>
      </c>
      <c r="AN106" s="1306"/>
      <c r="AO106" s="1307"/>
      <c r="AP106" s="1308"/>
      <c r="AQ106" s="1309" t="s">
        <v>483</v>
      </c>
      <c r="AR106" s="1310"/>
      <c r="AS106" s="787">
        <f>IF(AD105=リスト集!$L$34,リスト集!$H$31,)</f>
        <v>0</v>
      </c>
      <c r="AT106" s="789"/>
      <c r="AU106" s="1296" t="s">
        <v>820</v>
      </c>
      <c r="AV106" s="1297"/>
      <c r="AW106" s="1297"/>
      <c r="AX106" s="1297"/>
      <c r="AY106" s="1298"/>
      <c r="AZ106" s="1299" t="s">
        <v>820</v>
      </c>
      <c r="BA106" s="1297"/>
      <c r="BB106" s="1297"/>
      <c r="BC106" s="1297"/>
      <c r="BD106" s="1300"/>
    </row>
    <row r="107" spans="1:90" ht="22.5" customHeight="1">
      <c r="A107" s="1352">
        <v>13</v>
      </c>
      <c r="B107" s="1353"/>
      <c r="C107" s="1354"/>
      <c r="D107" s="1386"/>
      <c r="E107" s="1386"/>
      <c r="F107" s="1386"/>
      <c r="G107" s="1386"/>
      <c r="H107" s="1386"/>
      <c r="I107" s="1386"/>
      <c r="J107" s="1386"/>
      <c r="K107" s="1387"/>
      <c r="L107" s="1388"/>
      <c r="M107" s="1313" t="str">
        <f t="shared" ref="M107" si="53">IF(K108="","",K108-K107)</f>
        <v/>
      </c>
      <c r="N107" s="1314"/>
      <c r="O107" s="1328" t="s">
        <v>484</v>
      </c>
      <c r="P107" s="1329"/>
      <c r="Q107" s="1283"/>
      <c r="R107" s="1284"/>
      <c r="S107" s="1284"/>
      <c r="T107" s="1284"/>
      <c r="U107" s="1284"/>
      <c r="V107" s="1284"/>
      <c r="W107" s="1284"/>
      <c r="X107" s="1284"/>
      <c r="Y107" s="1284"/>
      <c r="Z107" s="1284"/>
      <c r="AA107" s="1284"/>
      <c r="AB107" s="1285"/>
      <c r="AC107" s="1352">
        <v>24</v>
      </c>
      <c r="AD107" s="1353" t="s">
        <v>36</v>
      </c>
      <c r="AE107" s="1354"/>
      <c r="AF107" s="1357" t="str">
        <f>ヒアリングシート!B187</f>
        <v>ひばり観光バス　入庫</v>
      </c>
      <c r="AG107" s="1358"/>
      <c r="AH107" s="1358"/>
      <c r="AI107" s="1358"/>
      <c r="AJ107" s="1358"/>
      <c r="AK107" s="1358"/>
      <c r="AL107" s="1359"/>
      <c r="AM107" s="1311">
        <f>ヒアリングシート!C187</f>
        <v>0</v>
      </c>
      <c r="AN107" s="1312"/>
      <c r="AO107" s="1313">
        <f>SUM(M87:N107)+SUM(AO87:AP105)</f>
        <v>0</v>
      </c>
      <c r="AP107" s="1314"/>
      <c r="AQ107" s="1315" t="s">
        <v>484</v>
      </c>
      <c r="AR107" s="1316"/>
      <c r="AS107" s="1317"/>
      <c r="AT107" s="1318"/>
      <c r="AU107" s="1318"/>
      <c r="AV107" s="1318"/>
      <c r="AW107" s="1318"/>
      <c r="AX107" s="1318"/>
      <c r="AY107" s="1327"/>
      <c r="AZ107" s="1394" t="s">
        <v>590</v>
      </c>
      <c r="BA107" s="1395"/>
      <c r="BB107" s="1395"/>
      <c r="BC107" s="1395"/>
      <c r="BD107" s="1396"/>
    </row>
    <row r="108" spans="1:90" ht="22.5" customHeight="1" thickBot="1">
      <c r="A108" s="1383"/>
      <c r="B108" s="1384"/>
      <c r="C108" s="1385"/>
      <c r="D108" s="1397"/>
      <c r="E108" s="1398"/>
      <c r="F108" s="1398"/>
      <c r="G108" s="1398"/>
      <c r="H108" s="1398"/>
      <c r="I108" s="1398"/>
      <c r="J108" s="1399"/>
      <c r="K108" s="1400"/>
      <c r="L108" s="1401"/>
      <c r="M108" s="1392"/>
      <c r="N108" s="1393"/>
      <c r="O108" s="1381" t="s">
        <v>483</v>
      </c>
      <c r="P108" s="1382"/>
      <c r="Q108" s="785">
        <f>IF(B107=リスト集!$L$34,リスト集!$H$31,)</f>
        <v>0</v>
      </c>
      <c r="R108" s="786"/>
      <c r="S108" s="1286"/>
      <c r="T108" s="1287"/>
      <c r="U108" s="1287"/>
      <c r="V108" s="1287"/>
      <c r="W108" s="1288"/>
      <c r="X108" s="1289"/>
      <c r="Y108" s="1287"/>
      <c r="Z108" s="1287"/>
      <c r="AA108" s="1287"/>
      <c r="AB108" s="1290"/>
      <c r="AC108" s="1383"/>
      <c r="AD108" s="1384"/>
      <c r="AE108" s="1385"/>
      <c r="AF108" s="1389" t="str">
        <f>ヒアリングシート!B188</f>
        <v>業務終了</v>
      </c>
      <c r="AG108" s="1389"/>
      <c r="AH108" s="1389"/>
      <c r="AI108" s="1389"/>
      <c r="AJ108" s="1389"/>
      <c r="AK108" s="1389"/>
      <c r="AL108" s="1389"/>
      <c r="AM108" s="1390"/>
      <c r="AN108" s="1391"/>
      <c r="AO108" s="1392"/>
      <c r="AP108" s="1393"/>
      <c r="AQ108" s="1381"/>
      <c r="AR108" s="1382"/>
      <c r="AS108" s="785">
        <f>IF(AD107=リスト集!$L$34,リスト集!$H$31,)</f>
        <v>0</v>
      </c>
      <c r="AT108" s="786"/>
      <c r="AU108" s="1286" t="s">
        <v>820</v>
      </c>
      <c r="AV108" s="1287"/>
      <c r="AW108" s="1287"/>
      <c r="AX108" s="1287"/>
      <c r="AY108" s="1288"/>
      <c r="AZ108" s="1348" t="s">
        <v>758</v>
      </c>
      <c r="BA108" s="1349"/>
      <c r="BB108" s="1349"/>
      <c r="BC108" s="1349"/>
      <c r="BD108" s="1350"/>
    </row>
    <row r="109" spans="1:90" ht="14.1" customHeight="1">
      <c r="A109" s="442"/>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43"/>
      <c r="AP109" s="41"/>
      <c r="AQ109" s="41"/>
      <c r="AR109" s="41"/>
      <c r="AS109" s="41"/>
      <c r="AT109" s="41"/>
      <c r="AU109" s="41"/>
      <c r="AV109" s="41"/>
      <c r="AW109" s="41"/>
      <c r="AX109" s="41"/>
      <c r="AY109" s="41"/>
      <c r="AZ109" s="41"/>
      <c r="BA109" s="41"/>
      <c r="BB109" s="41"/>
      <c r="BC109" s="41"/>
      <c r="BD109" s="270"/>
      <c r="BK109" s="332"/>
      <c r="BL109" s="332"/>
      <c r="BM109" s="332"/>
      <c r="BN109" s="332"/>
      <c r="BO109" s="375"/>
      <c r="BP109" s="375"/>
      <c r="BQ109" s="332"/>
      <c r="BR109" s="332"/>
      <c r="BS109" s="332"/>
      <c r="BT109" s="332"/>
      <c r="BU109" s="332"/>
      <c r="BV109" s="332"/>
      <c r="BW109" s="332"/>
      <c r="BX109" s="332"/>
      <c r="BY109" s="332"/>
      <c r="BZ109" s="332"/>
    </row>
    <row r="110" spans="1:90" ht="14.1" customHeight="1">
      <c r="A110" s="444"/>
      <c r="B110" s="364"/>
      <c r="C110" s="364"/>
      <c r="D110" s="364"/>
      <c r="E110" s="364"/>
      <c r="F110" s="364"/>
      <c r="G110" s="364"/>
      <c r="H110" s="364"/>
      <c r="I110" s="364"/>
      <c r="J110" s="364"/>
      <c r="K110" s="364"/>
      <c r="L110" s="364"/>
      <c r="M110" s="364"/>
      <c r="N110" s="364"/>
      <c r="O110" s="364"/>
      <c r="P110" s="364"/>
      <c r="Q110" s="364"/>
      <c r="R110" s="364"/>
      <c r="S110" s="364"/>
      <c r="T110" s="364"/>
      <c r="U110" s="364"/>
      <c r="V110" s="364"/>
      <c r="W110" s="364"/>
      <c r="X110" s="364"/>
      <c r="Y110" s="364"/>
      <c r="Z110" s="364"/>
      <c r="AA110" s="364"/>
      <c r="AB110" s="364"/>
      <c r="AC110" s="364"/>
      <c r="AD110" s="364"/>
      <c r="AE110" s="364"/>
      <c r="AF110" s="364"/>
      <c r="AG110" s="364"/>
      <c r="AH110" s="364"/>
      <c r="AI110" s="364"/>
      <c r="AJ110" s="364"/>
      <c r="AK110" s="364"/>
      <c r="AL110" s="364"/>
      <c r="AM110" s="364"/>
      <c r="AN110" s="364"/>
      <c r="AO110" s="364"/>
      <c r="AP110" s="364"/>
      <c r="AQ110" s="364"/>
      <c r="AR110" s="364"/>
      <c r="AS110" s="364"/>
      <c r="AT110" s="364"/>
      <c r="AU110" s="364"/>
      <c r="AV110" s="364"/>
      <c r="AW110" s="364"/>
      <c r="AX110" s="364"/>
      <c r="AY110" s="364"/>
      <c r="AZ110" s="364"/>
      <c r="BA110" s="364"/>
      <c r="BB110" s="364"/>
      <c r="BC110" s="364"/>
      <c r="BD110" s="445"/>
      <c r="BE110" s="364"/>
      <c r="BF110" s="364"/>
      <c r="BG110" s="364"/>
      <c r="BH110" s="364"/>
      <c r="BI110" s="364"/>
      <c r="BJ110" s="364"/>
      <c r="BK110" s="364"/>
      <c r="BL110" s="364"/>
      <c r="BM110" s="364"/>
      <c r="BN110" s="364"/>
      <c r="BO110" s="364"/>
      <c r="BP110" s="364"/>
      <c r="BQ110" s="364"/>
      <c r="BR110" s="364"/>
      <c r="BS110" s="364"/>
      <c r="BT110" s="364"/>
      <c r="BU110" s="364"/>
      <c r="BV110" s="364"/>
      <c r="BW110" s="364"/>
      <c r="BX110" s="364"/>
      <c r="BY110" s="364"/>
      <c r="BZ110" s="364"/>
      <c r="CA110" s="364"/>
      <c r="CB110" s="364"/>
      <c r="CC110" s="364"/>
      <c r="CD110" s="364"/>
      <c r="CE110" s="364"/>
      <c r="CF110" s="364"/>
      <c r="CG110" s="364"/>
      <c r="CH110" s="364"/>
      <c r="CI110" s="364"/>
      <c r="CJ110" s="364"/>
      <c r="CK110" s="364"/>
      <c r="CL110" s="364"/>
    </row>
    <row r="111" spans="1:90" ht="14.1" customHeight="1">
      <c r="A111" s="444"/>
      <c r="B111" s="364"/>
      <c r="C111" s="364"/>
      <c r="D111" s="364"/>
      <c r="E111" s="364"/>
      <c r="F111" s="364"/>
      <c r="G111" s="364"/>
      <c r="H111" s="364"/>
      <c r="I111" s="364"/>
      <c r="J111" s="364"/>
      <c r="K111" s="364"/>
      <c r="L111" s="364"/>
      <c r="M111" s="364"/>
      <c r="N111" s="364"/>
      <c r="O111" s="364"/>
      <c r="P111" s="364"/>
      <c r="Q111" s="364"/>
      <c r="R111" s="364"/>
      <c r="S111" s="364"/>
      <c r="T111" s="364"/>
      <c r="U111" s="364"/>
      <c r="V111" s="364"/>
      <c r="W111" s="364"/>
      <c r="X111" s="364"/>
      <c r="Y111" s="364"/>
      <c r="Z111" s="364"/>
      <c r="AA111" s="364"/>
      <c r="AB111" s="364"/>
      <c r="AC111" s="364"/>
      <c r="AD111" s="364"/>
      <c r="AE111" s="364"/>
      <c r="AF111" s="364"/>
      <c r="AG111" s="364"/>
      <c r="AH111" s="364"/>
      <c r="AI111" s="364"/>
      <c r="AJ111" s="364"/>
      <c r="AK111" s="364"/>
      <c r="AL111" s="364"/>
      <c r="AM111" s="364"/>
      <c r="AN111" s="364"/>
      <c r="AO111" s="364"/>
      <c r="AP111" s="364"/>
      <c r="AQ111" s="364"/>
      <c r="AR111" s="364"/>
      <c r="AS111" s="364"/>
      <c r="AT111" s="364"/>
      <c r="AU111" s="364"/>
      <c r="AV111" s="364"/>
      <c r="AW111" s="364"/>
      <c r="AX111" s="364"/>
      <c r="AY111" s="364"/>
      <c r="AZ111" s="364"/>
      <c r="BA111" s="364"/>
      <c r="BB111" s="364"/>
      <c r="BC111" s="364"/>
      <c r="BD111" s="445"/>
      <c r="BE111" s="364"/>
      <c r="BF111" s="364"/>
      <c r="BG111" s="364"/>
      <c r="BH111" s="364"/>
      <c r="BI111" s="364"/>
      <c r="BJ111" s="364"/>
      <c r="BK111" s="364"/>
      <c r="BL111" s="364"/>
      <c r="BM111" s="364"/>
      <c r="BN111" s="364"/>
      <c r="BO111" s="364"/>
      <c r="BP111" s="364"/>
      <c r="BQ111" s="364"/>
      <c r="BR111" s="364"/>
      <c r="BS111" s="364"/>
      <c r="BT111" s="364"/>
      <c r="BU111" s="364"/>
      <c r="BV111" s="364"/>
      <c r="BW111" s="364"/>
      <c r="BX111" s="364"/>
      <c r="BY111" s="364"/>
      <c r="BZ111" s="364"/>
      <c r="CA111" s="364"/>
      <c r="CB111" s="364"/>
      <c r="CC111" s="364"/>
      <c r="CD111" s="364"/>
      <c r="CE111" s="364"/>
      <c r="CF111" s="364"/>
      <c r="CG111" s="364"/>
      <c r="CH111" s="364"/>
      <c r="CI111" s="364"/>
      <c r="CJ111" s="364"/>
      <c r="CK111" s="364"/>
      <c r="CL111" s="364"/>
    </row>
    <row r="112" spans="1:90" ht="14.1" customHeight="1" thickBot="1">
      <c r="A112" s="446"/>
      <c r="B112" s="447"/>
      <c r="C112" s="447"/>
      <c r="D112" s="447"/>
      <c r="E112" s="447"/>
      <c r="F112" s="447"/>
      <c r="G112" s="447"/>
      <c r="H112" s="447"/>
      <c r="I112" s="447"/>
      <c r="J112" s="447"/>
      <c r="K112" s="447"/>
      <c r="L112" s="447"/>
      <c r="M112" s="447"/>
      <c r="N112" s="447"/>
      <c r="O112" s="447"/>
      <c r="P112" s="447"/>
      <c r="Q112" s="447"/>
      <c r="R112" s="447"/>
      <c r="S112" s="447"/>
      <c r="T112" s="447"/>
      <c r="U112" s="447"/>
      <c r="V112" s="447"/>
      <c r="W112" s="447"/>
      <c r="X112" s="447"/>
      <c r="Y112" s="447"/>
      <c r="Z112" s="447"/>
      <c r="AA112" s="447"/>
      <c r="AB112" s="447"/>
      <c r="AC112" s="447"/>
      <c r="AD112" s="447"/>
      <c r="AE112" s="447"/>
      <c r="AF112" s="447"/>
      <c r="AG112" s="447"/>
      <c r="AH112" s="447"/>
      <c r="AI112" s="447"/>
      <c r="AJ112" s="447"/>
      <c r="AK112" s="447"/>
      <c r="AL112" s="447"/>
      <c r="AM112" s="447"/>
      <c r="AN112" s="447"/>
      <c r="AO112" s="447"/>
      <c r="AP112" s="447"/>
      <c r="AQ112" s="447"/>
      <c r="AR112" s="447"/>
      <c r="AS112" s="447"/>
      <c r="AT112" s="447"/>
      <c r="AU112" s="447"/>
      <c r="AV112" s="447"/>
      <c r="AW112" s="447"/>
      <c r="AX112" s="447"/>
      <c r="AY112" s="447"/>
      <c r="AZ112" s="447"/>
      <c r="BA112" s="447"/>
      <c r="BB112" s="447"/>
      <c r="BC112" s="447"/>
      <c r="BD112" s="448"/>
      <c r="BE112" s="364"/>
      <c r="BF112" s="364"/>
      <c r="BG112" s="364"/>
      <c r="BH112" s="364"/>
      <c r="BI112" s="364"/>
      <c r="BJ112" s="364"/>
      <c r="BK112" s="332"/>
      <c r="BL112" s="332"/>
      <c r="BM112" s="332"/>
      <c r="BN112" s="332"/>
      <c r="BO112" s="375"/>
      <c r="BP112" s="375"/>
      <c r="BQ112" s="332"/>
      <c r="BR112" s="332"/>
      <c r="BS112" s="332"/>
      <c r="BT112" s="332"/>
      <c r="BU112" s="332"/>
      <c r="BV112" s="332"/>
      <c r="BW112" s="332"/>
      <c r="BX112" s="332"/>
      <c r="BY112" s="332"/>
      <c r="BZ112" s="332"/>
      <c r="CA112" s="332"/>
      <c r="CB112" s="332"/>
      <c r="CC112" s="331"/>
      <c r="CD112" s="364"/>
      <c r="CE112" s="364"/>
      <c r="CF112" s="364"/>
      <c r="CG112" s="364"/>
      <c r="CH112" s="364"/>
      <c r="CI112" s="364"/>
      <c r="CJ112" s="364"/>
      <c r="CK112" s="364"/>
      <c r="CL112" s="364"/>
    </row>
    <row r="113" spans="1:90" ht="27" customHeight="1">
      <c r="A113" s="364"/>
      <c r="B113" s="364"/>
      <c r="C113" s="364"/>
      <c r="D113" s="364"/>
      <c r="E113" s="364"/>
      <c r="F113" s="364"/>
      <c r="G113" s="364"/>
      <c r="H113" s="364"/>
      <c r="I113" s="364"/>
      <c r="J113" s="364"/>
      <c r="K113" s="364"/>
      <c r="L113" s="364"/>
      <c r="M113" s="364"/>
      <c r="N113" s="364"/>
      <c r="O113" s="364"/>
      <c r="P113" s="364"/>
      <c r="Q113" s="364"/>
      <c r="R113" s="364"/>
      <c r="S113" s="364"/>
      <c r="T113" s="364"/>
      <c r="U113" s="364"/>
      <c r="V113" s="364"/>
      <c r="W113" s="364"/>
      <c r="X113" s="364"/>
      <c r="Y113" s="364"/>
      <c r="Z113" s="364"/>
      <c r="AA113" s="364"/>
      <c r="AB113" s="364"/>
      <c r="AC113" s="364"/>
      <c r="AD113" s="364"/>
      <c r="AE113" s="364"/>
      <c r="AF113" s="364"/>
      <c r="AG113" s="364"/>
      <c r="AH113" s="364"/>
      <c r="AI113" s="364"/>
      <c r="AJ113" s="364"/>
      <c r="AK113" s="364"/>
      <c r="AL113" s="364"/>
      <c r="AM113" s="364"/>
      <c r="AN113" s="364"/>
      <c r="AO113" s="364"/>
      <c r="AP113" s="364"/>
      <c r="AQ113" s="364"/>
      <c r="AR113" s="364"/>
      <c r="AS113" s="364"/>
      <c r="AT113" s="364"/>
      <c r="AU113" s="364"/>
      <c r="AV113" s="364"/>
      <c r="AW113" s="364"/>
      <c r="AX113" s="364"/>
      <c r="AY113" s="364"/>
      <c r="AZ113" s="364"/>
      <c r="BA113" s="364"/>
      <c r="BB113" s="364"/>
      <c r="BC113" s="364"/>
      <c r="BD113" s="364"/>
      <c r="BE113" s="364"/>
      <c r="BF113" s="364"/>
      <c r="BG113" s="364"/>
      <c r="BH113" s="364"/>
      <c r="BI113" s="364"/>
      <c r="BJ113" s="364"/>
      <c r="BK113" s="375"/>
      <c r="BL113" s="375"/>
      <c r="BM113" s="375">
        <f>AM107-K84</f>
        <v>0</v>
      </c>
      <c r="BN113" s="332"/>
      <c r="BO113" s="375"/>
      <c r="BP113" s="332"/>
      <c r="BQ113" s="375"/>
      <c r="BR113" s="332"/>
      <c r="BS113" s="375"/>
      <c r="BT113" s="375"/>
      <c r="BU113" s="375"/>
      <c r="BV113" s="375"/>
      <c r="BW113" s="375"/>
      <c r="BX113" s="375"/>
      <c r="BY113" s="552"/>
      <c r="BZ113" s="332"/>
      <c r="CA113" s="553"/>
      <c r="CB113" s="553"/>
      <c r="CC113" s="331"/>
      <c r="CD113" s="364"/>
      <c r="CE113" s="364"/>
      <c r="CF113" s="364"/>
      <c r="CG113" s="364"/>
      <c r="CH113" s="364"/>
      <c r="CI113" s="364"/>
      <c r="CJ113" s="364"/>
      <c r="CK113" s="364"/>
      <c r="CL113" s="364"/>
    </row>
    <row r="114" spans="1:90" ht="27" customHeight="1">
      <c r="A114" s="364"/>
      <c r="B114" s="364"/>
      <c r="C114" s="364"/>
      <c r="D114" s="364"/>
      <c r="E114" s="364"/>
      <c r="F114" s="364"/>
      <c r="G114" s="364"/>
      <c r="H114" s="364"/>
      <c r="I114" s="364"/>
      <c r="J114" s="364"/>
      <c r="K114" s="364"/>
      <c r="L114" s="364"/>
      <c r="M114" s="364"/>
      <c r="N114" s="364"/>
      <c r="O114" s="364"/>
      <c r="P114" s="364"/>
      <c r="Q114" s="364"/>
      <c r="R114" s="364"/>
      <c r="S114" s="364"/>
      <c r="T114" s="364"/>
      <c r="U114" s="364"/>
      <c r="V114" s="364"/>
      <c r="W114" s="364"/>
      <c r="X114" s="364"/>
      <c r="Y114" s="364"/>
      <c r="Z114" s="364"/>
      <c r="AA114" s="364"/>
      <c r="AB114" s="364"/>
      <c r="AC114" s="364"/>
      <c r="AD114" s="364"/>
      <c r="AE114" s="364"/>
      <c r="AF114" s="364"/>
      <c r="AG114" s="364"/>
      <c r="AH114" s="364"/>
      <c r="AI114" s="364"/>
      <c r="AJ114" s="364"/>
      <c r="AK114" s="364"/>
      <c r="AL114" s="364"/>
      <c r="AM114" s="364"/>
      <c r="AN114" s="364"/>
      <c r="AO114" s="364"/>
      <c r="AP114" s="364"/>
      <c r="AQ114" s="364"/>
      <c r="AR114" s="364"/>
      <c r="AS114" s="364"/>
      <c r="AT114" s="364"/>
      <c r="AU114" s="364"/>
      <c r="AV114" s="364"/>
      <c r="AW114" s="364"/>
      <c r="AX114" s="364"/>
      <c r="AY114" s="364"/>
      <c r="AZ114" s="364"/>
      <c r="BA114" s="364"/>
      <c r="BB114" s="364"/>
      <c r="BC114" s="364"/>
      <c r="BD114" s="364"/>
      <c r="BE114" s="364"/>
      <c r="BF114" s="364"/>
      <c r="BG114" s="364"/>
      <c r="BH114" s="364"/>
      <c r="BI114" s="364"/>
      <c r="BJ114" s="364"/>
      <c r="BK114" s="364"/>
      <c r="BL114" s="364"/>
      <c r="BM114" s="364"/>
      <c r="BN114" s="364"/>
      <c r="BO114" s="364"/>
      <c r="BP114" s="364"/>
      <c r="BQ114" s="364"/>
      <c r="BR114" s="364"/>
      <c r="BS114" s="364"/>
      <c r="BT114" s="364"/>
      <c r="BU114" s="364"/>
      <c r="BV114" s="364"/>
      <c r="BW114" s="364"/>
      <c r="BX114" s="364"/>
      <c r="BY114" s="364"/>
      <c r="BZ114" s="364"/>
      <c r="CA114" s="364"/>
      <c r="CB114" s="364"/>
      <c r="CC114" s="364"/>
      <c r="CD114" s="364"/>
      <c r="CE114" s="364"/>
      <c r="CF114" s="364"/>
      <c r="CG114" s="364"/>
      <c r="CH114" s="364"/>
      <c r="CI114" s="364"/>
      <c r="CJ114" s="364"/>
      <c r="CK114" s="364"/>
      <c r="CL114" s="364"/>
    </row>
    <row r="115" spans="1:90" ht="27" customHeight="1">
      <c r="A115" s="364"/>
      <c r="B115" s="364"/>
      <c r="C115" s="364"/>
      <c r="D115" s="364"/>
      <c r="E115" s="364"/>
      <c r="F115" s="364"/>
      <c r="G115" s="364"/>
      <c r="H115" s="364"/>
      <c r="I115" s="364"/>
      <c r="J115" s="364"/>
      <c r="K115" s="364"/>
      <c r="L115" s="364"/>
      <c r="M115" s="364"/>
      <c r="N115" s="364"/>
      <c r="O115" s="364"/>
      <c r="P115" s="364"/>
      <c r="Q115" s="364"/>
      <c r="R115" s="364"/>
      <c r="S115" s="364"/>
      <c r="T115" s="364"/>
      <c r="U115" s="364"/>
      <c r="V115" s="364"/>
      <c r="W115" s="364"/>
      <c r="X115" s="364"/>
      <c r="Y115" s="364"/>
      <c r="Z115" s="364"/>
      <c r="AA115" s="364"/>
      <c r="AB115" s="364"/>
      <c r="AC115" s="364"/>
      <c r="AD115" s="364"/>
      <c r="AE115" s="364"/>
      <c r="AF115" s="364"/>
      <c r="AG115" s="364"/>
      <c r="AH115" s="364"/>
      <c r="AI115" s="364"/>
      <c r="AJ115" s="364"/>
      <c r="AK115" s="364"/>
      <c r="AL115" s="364"/>
      <c r="AM115" s="364"/>
      <c r="AN115" s="364"/>
      <c r="AO115" s="364"/>
      <c r="AP115" s="364"/>
      <c r="AQ115" s="364"/>
      <c r="AR115" s="364"/>
      <c r="AS115" s="364"/>
      <c r="AT115" s="364"/>
      <c r="AU115" s="364"/>
      <c r="AV115" s="364"/>
      <c r="AW115" s="364"/>
      <c r="AX115" s="364"/>
      <c r="AY115" s="364"/>
      <c r="AZ115" s="364"/>
      <c r="BA115" s="364"/>
      <c r="BB115" s="364"/>
      <c r="BC115" s="364"/>
      <c r="BD115" s="364"/>
      <c r="BE115" s="364"/>
      <c r="BF115" s="364"/>
      <c r="BG115" s="364"/>
      <c r="BH115" s="364"/>
      <c r="BI115" s="364"/>
      <c r="BJ115" s="364"/>
      <c r="BK115" s="364"/>
      <c r="BL115" s="364"/>
      <c r="BM115" s="364"/>
      <c r="BN115" s="364"/>
      <c r="BO115" s="364"/>
      <c r="BP115" s="364"/>
      <c r="BQ115" s="364"/>
      <c r="BR115" s="364"/>
      <c r="BS115" s="364"/>
      <c r="BT115" s="364"/>
      <c r="BU115" s="364"/>
      <c r="BV115" s="364"/>
      <c r="BW115" s="364"/>
      <c r="BX115" s="364"/>
      <c r="BY115" s="364"/>
      <c r="BZ115" s="364"/>
      <c r="CA115" s="364"/>
      <c r="CB115" s="364"/>
      <c r="CC115" s="364"/>
      <c r="CD115" s="364"/>
      <c r="CE115" s="364"/>
      <c r="CF115" s="364"/>
      <c r="CG115" s="364"/>
      <c r="CH115" s="364"/>
      <c r="CI115" s="364"/>
      <c r="CJ115" s="364"/>
      <c r="CK115" s="364"/>
      <c r="CL115" s="364"/>
    </row>
    <row r="116" spans="1:90" ht="27" customHeight="1">
      <c r="A116" s="364"/>
      <c r="B116" s="364"/>
      <c r="C116" s="364"/>
      <c r="D116" s="364"/>
      <c r="E116" s="364"/>
      <c r="F116" s="364"/>
      <c r="G116" s="364"/>
      <c r="H116" s="364"/>
      <c r="I116" s="364"/>
      <c r="J116" s="364"/>
      <c r="K116" s="364"/>
      <c r="L116" s="364"/>
      <c r="M116" s="364"/>
      <c r="N116" s="364"/>
      <c r="O116" s="364"/>
      <c r="P116" s="364"/>
      <c r="Q116" s="364"/>
      <c r="R116" s="364"/>
      <c r="S116" s="364"/>
      <c r="T116" s="364"/>
      <c r="U116" s="364"/>
      <c r="V116" s="364"/>
      <c r="W116" s="364"/>
      <c r="X116" s="364"/>
      <c r="Y116" s="364"/>
      <c r="Z116" s="364"/>
      <c r="AA116" s="364"/>
      <c r="AB116" s="364"/>
      <c r="AC116" s="364"/>
      <c r="AD116" s="364"/>
      <c r="AE116" s="364"/>
      <c r="AF116" s="364"/>
      <c r="AG116" s="364"/>
      <c r="AH116" s="364"/>
      <c r="AI116" s="364"/>
      <c r="AJ116" s="364"/>
      <c r="AK116" s="364"/>
      <c r="AL116" s="364"/>
      <c r="AM116" s="364"/>
      <c r="AN116" s="364"/>
      <c r="AO116" s="364"/>
      <c r="AP116" s="364"/>
      <c r="AQ116" s="364"/>
      <c r="AR116" s="364"/>
      <c r="AS116" s="364"/>
      <c r="AT116" s="364"/>
      <c r="AU116" s="364"/>
      <c r="AV116" s="364"/>
      <c r="AW116" s="364"/>
      <c r="AX116" s="364"/>
      <c r="AY116" s="364"/>
      <c r="AZ116" s="364"/>
      <c r="BA116" s="364"/>
      <c r="BB116" s="364"/>
      <c r="BC116" s="364"/>
      <c r="BD116" s="364"/>
      <c r="BE116" s="364"/>
      <c r="BF116" s="364"/>
      <c r="BG116" s="364"/>
      <c r="BH116" s="364"/>
      <c r="BI116" s="364"/>
      <c r="BJ116" s="364"/>
      <c r="BK116" s="364"/>
      <c r="BL116" s="364"/>
      <c r="BM116" s="364"/>
      <c r="BN116" s="364"/>
      <c r="BO116" s="364"/>
      <c r="BP116" s="364"/>
      <c r="BQ116" s="364"/>
      <c r="BR116" s="364"/>
      <c r="BS116" s="364"/>
      <c r="BT116" s="364"/>
      <c r="BU116" s="364"/>
      <c r="BV116" s="364"/>
      <c r="BW116" s="364"/>
      <c r="BX116" s="364"/>
      <c r="BY116" s="364"/>
      <c r="BZ116" s="364"/>
      <c r="CA116" s="364"/>
      <c r="CB116" s="364"/>
      <c r="CC116" s="364"/>
      <c r="CD116" s="364"/>
      <c r="CE116" s="364"/>
      <c r="CF116" s="364"/>
      <c r="CG116" s="364"/>
      <c r="CH116" s="364"/>
      <c r="CI116" s="364"/>
      <c r="CJ116" s="364"/>
      <c r="CK116" s="364"/>
      <c r="CL116" s="364"/>
    </row>
    <row r="117" spans="1:90" ht="27" customHeight="1">
      <c r="A117" s="364"/>
      <c r="B117" s="364"/>
      <c r="C117" s="364"/>
      <c r="D117" s="364"/>
      <c r="E117" s="364"/>
      <c r="F117" s="364"/>
      <c r="G117" s="364"/>
      <c r="H117" s="364"/>
      <c r="I117" s="364"/>
      <c r="J117" s="364"/>
      <c r="K117" s="364"/>
      <c r="L117" s="364"/>
      <c r="M117" s="364"/>
      <c r="N117" s="364"/>
      <c r="O117" s="364"/>
      <c r="P117" s="364"/>
      <c r="Q117" s="364"/>
      <c r="R117" s="364"/>
      <c r="S117" s="364"/>
      <c r="T117" s="364"/>
      <c r="U117" s="364"/>
      <c r="V117" s="364"/>
      <c r="W117" s="364"/>
      <c r="X117" s="364"/>
      <c r="Y117" s="364"/>
      <c r="Z117" s="364"/>
      <c r="AA117" s="364"/>
      <c r="AB117" s="364"/>
      <c r="AC117" s="364"/>
      <c r="AD117" s="364"/>
      <c r="AE117" s="364"/>
      <c r="AF117" s="364"/>
      <c r="AG117" s="364"/>
      <c r="AH117" s="364"/>
      <c r="AI117" s="364"/>
      <c r="AJ117" s="364"/>
      <c r="AK117" s="364"/>
      <c r="AL117" s="364"/>
      <c r="AM117" s="364"/>
      <c r="AN117" s="364"/>
      <c r="AO117" s="364"/>
      <c r="AP117" s="364"/>
      <c r="AQ117" s="364"/>
      <c r="AR117" s="364"/>
      <c r="AS117" s="364"/>
      <c r="AT117" s="364"/>
      <c r="AU117" s="364"/>
      <c r="AV117" s="364"/>
      <c r="AW117" s="364"/>
      <c r="AX117" s="364"/>
      <c r="AY117" s="364"/>
      <c r="AZ117" s="364"/>
      <c r="BA117" s="364"/>
      <c r="BB117" s="364"/>
      <c r="BC117" s="364"/>
      <c r="BD117" s="364"/>
      <c r="BE117" s="364"/>
      <c r="BF117" s="364"/>
      <c r="BG117" s="364"/>
      <c r="BH117" s="364"/>
      <c r="BI117" s="364"/>
      <c r="BJ117" s="364"/>
      <c r="BK117" s="364"/>
      <c r="BL117" s="364"/>
      <c r="BM117" s="364"/>
      <c r="BN117" s="364"/>
      <c r="BO117" s="364"/>
      <c r="BP117" s="364"/>
      <c r="BQ117" s="364"/>
      <c r="BR117" s="364"/>
      <c r="BS117" s="364"/>
      <c r="BT117" s="364"/>
      <c r="BU117" s="364"/>
      <c r="BV117" s="364"/>
      <c r="BW117" s="364"/>
      <c r="BX117" s="364"/>
      <c r="BY117" s="364"/>
      <c r="BZ117" s="364"/>
      <c r="CA117" s="364"/>
      <c r="CB117" s="364"/>
      <c r="CC117" s="364"/>
      <c r="CD117" s="364"/>
      <c r="CE117" s="364"/>
      <c r="CF117" s="364"/>
      <c r="CG117" s="364"/>
      <c r="CH117" s="364"/>
      <c r="CI117" s="364"/>
      <c r="CJ117" s="364"/>
      <c r="CK117" s="364"/>
      <c r="CL117" s="364"/>
    </row>
    <row r="118" spans="1:90" ht="27" customHeight="1">
      <c r="A118" s="364"/>
      <c r="B118" s="364"/>
      <c r="C118" s="364"/>
      <c r="D118" s="364"/>
      <c r="E118" s="364"/>
      <c r="F118" s="364"/>
      <c r="G118" s="364"/>
      <c r="H118" s="364"/>
      <c r="I118" s="364"/>
      <c r="J118" s="364"/>
      <c r="K118" s="364"/>
      <c r="L118" s="364"/>
      <c r="M118" s="364"/>
      <c r="N118" s="364"/>
      <c r="O118" s="364"/>
      <c r="P118" s="364"/>
      <c r="Q118" s="364"/>
      <c r="R118" s="364"/>
      <c r="S118" s="364"/>
      <c r="T118" s="364"/>
      <c r="U118" s="364"/>
      <c r="V118" s="364"/>
      <c r="W118" s="364"/>
      <c r="X118" s="364"/>
      <c r="Y118" s="364"/>
      <c r="Z118" s="364"/>
      <c r="AA118" s="364"/>
      <c r="AB118" s="364"/>
      <c r="AC118" s="364"/>
      <c r="AD118" s="364"/>
      <c r="AE118" s="364"/>
      <c r="AF118" s="364"/>
      <c r="AG118" s="364"/>
      <c r="AH118" s="364"/>
      <c r="AI118" s="364"/>
      <c r="AJ118" s="364"/>
      <c r="AK118" s="364"/>
      <c r="AL118" s="364"/>
      <c r="AM118" s="364"/>
      <c r="AN118" s="364"/>
      <c r="AO118" s="364"/>
      <c r="AP118" s="364"/>
      <c r="AQ118" s="364"/>
      <c r="AR118" s="364"/>
      <c r="AS118" s="364"/>
      <c r="AT118" s="364"/>
      <c r="AU118" s="364"/>
      <c r="AV118" s="364"/>
      <c r="AW118" s="364"/>
      <c r="AX118" s="364"/>
      <c r="AY118" s="364"/>
      <c r="AZ118" s="364"/>
      <c r="BA118" s="364"/>
      <c r="BB118" s="364"/>
      <c r="BC118" s="364"/>
      <c r="BD118" s="364"/>
      <c r="BE118" s="364"/>
      <c r="BF118" s="364"/>
      <c r="BG118" s="364"/>
      <c r="BH118" s="364"/>
      <c r="BI118" s="364"/>
      <c r="BJ118" s="364"/>
      <c r="BK118" s="364"/>
      <c r="BL118" s="364"/>
      <c r="BM118" s="364"/>
      <c r="BN118" s="364"/>
      <c r="BO118" s="364"/>
      <c r="BP118" s="364"/>
      <c r="BQ118" s="364"/>
      <c r="BR118" s="364"/>
      <c r="BS118" s="364"/>
      <c r="BT118" s="364"/>
      <c r="BU118" s="364"/>
      <c r="BV118" s="364"/>
      <c r="BW118" s="364"/>
      <c r="BX118" s="364"/>
      <c r="BY118" s="364"/>
      <c r="BZ118" s="364"/>
      <c r="CA118" s="364"/>
      <c r="CB118" s="364"/>
      <c r="CC118" s="364"/>
      <c r="CD118" s="364"/>
      <c r="CE118" s="364"/>
      <c r="CF118" s="364"/>
      <c r="CG118" s="364"/>
      <c r="CH118" s="364"/>
      <c r="CI118" s="364"/>
      <c r="CJ118" s="364"/>
      <c r="CK118" s="364"/>
      <c r="CL118" s="364"/>
    </row>
    <row r="119" spans="1:90" ht="27" customHeight="1">
      <c r="A119" s="364"/>
      <c r="B119" s="364"/>
      <c r="C119" s="364"/>
      <c r="D119" s="364"/>
      <c r="E119" s="364"/>
      <c r="F119" s="364"/>
      <c r="G119" s="364"/>
      <c r="H119" s="364"/>
      <c r="I119" s="364"/>
      <c r="J119" s="364"/>
      <c r="K119" s="364"/>
      <c r="L119" s="364"/>
      <c r="M119" s="364"/>
      <c r="N119" s="364"/>
      <c r="O119" s="364"/>
      <c r="P119" s="364"/>
      <c r="Q119" s="364"/>
      <c r="R119" s="364"/>
      <c r="S119" s="364"/>
      <c r="T119" s="364"/>
      <c r="U119" s="364"/>
      <c r="V119" s="364"/>
      <c r="W119" s="364"/>
      <c r="X119" s="364"/>
      <c r="Y119" s="364"/>
      <c r="Z119" s="364"/>
      <c r="AA119" s="364"/>
      <c r="AB119" s="364"/>
      <c r="AC119" s="364"/>
      <c r="AD119" s="364"/>
      <c r="AE119" s="364"/>
      <c r="AF119" s="364"/>
      <c r="AG119" s="364"/>
      <c r="AH119" s="364"/>
      <c r="AI119" s="364"/>
      <c r="AJ119" s="364"/>
      <c r="AK119" s="364"/>
      <c r="AL119" s="364"/>
      <c r="AM119" s="364"/>
      <c r="AN119" s="364"/>
      <c r="AO119" s="364"/>
      <c r="AP119" s="364"/>
      <c r="AQ119" s="364"/>
      <c r="AR119" s="364"/>
      <c r="AS119" s="364"/>
      <c r="AT119" s="364"/>
      <c r="AU119" s="364"/>
      <c r="AV119" s="364"/>
      <c r="AW119" s="364"/>
      <c r="AX119" s="364"/>
      <c r="AY119" s="364"/>
      <c r="AZ119" s="364"/>
      <c r="BA119" s="364"/>
      <c r="BB119" s="364"/>
      <c r="BC119" s="364"/>
      <c r="BD119" s="364"/>
      <c r="BE119" s="364"/>
      <c r="BF119" s="364"/>
      <c r="BG119" s="364"/>
      <c r="BH119" s="364"/>
      <c r="BI119" s="364"/>
      <c r="BJ119" s="364"/>
      <c r="BK119" s="364"/>
      <c r="BL119" s="364"/>
      <c r="BM119" s="364"/>
      <c r="BN119" s="364"/>
      <c r="BO119" s="364"/>
      <c r="BP119" s="364"/>
      <c r="BQ119" s="364"/>
      <c r="BR119" s="364"/>
      <c r="BS119" s="364"/>
      <c r="BT119" s="364"/>
      <c r="BU119" s="364"/>
      <c r="BV119" s="364"/>
      <c r="BW119" s="364"/>
      <c r="BX119" s="364"/>
      <c r="BY119" s="364"/>
      <c r="BZ119" s="364"/>
      <c r="CA119" s="364"/>
      <c r="CB119" s="364"/>
      <c r="CC119" s="364"/>
      <c r="CD119" s="364"/>
      <c r="CE119" s="364"/>
      <c r="CF119" s="364"/>
      <c r="CG119" s="364"/>
      <c r="CH119" s="364"/>
      <c r="CI119" s="364"/>
      <c r="CJ119" s="364"/>
      <c r="CK119" s="364"/>
      <c r="CL119" s="364"/>
    </row>
    <row r="120" spans="1:90" ht="27" customHeight="1">
      <c r="A120" s="364"/>
      <c r="B120" s="364"/>
      <c r="C120" s="364"/>
      <c r="D120" s="364"/>
      <c r="E120" s="364"/>
      <c r="F120" s="364"/>
      <c r="G120" s="364"/>
      <c r="H120" s="364"/>
      <c r="I120" s="364"/>
      <c r="J120" s="364"/>
      <c r="K120" s="364"/>
      <c r="L120" s="364"/>
      <c r="M120" s="364"/>
      <c r="N120" s="364"/>
      <c r="O120" s="364"/>
      <c r="P120" s="364"/>
      <c r="Q120" s="364"/>
      <c r="R120" s="364"/>
      <c r="S120" s="364"/>
      <c r="T120" s="364"/>
      <c r="U120" s="364"/>
      <c r="V120" s="364"/>
      <c r="W120" s="364"/>
      <c r="X120" s="364"/>
      <c r="Y120" s="364"/>
      <c r="Z120" s="364"/>
      <c r="AA120" s="364"/>
      <c r="AB120" s="364"/>
      <c r="AC120" s="364"/>
      <c r="AD120" s="364"/>
      <c r="AE120" s="364"/>
      <c r="AF120" s="364"/>
      <c r="AG120" s="364"/>
      <c r="AH120" s="364"/>
      <c r="AI120" s="364"/>
      <c r="AJ120" s="364"/>
      <c r="AK120" s="364"/>
      <c r="AL120" s="364"/>
      <c r="AM120" s="364"/>
      <c r="AN120" s="364"/>
      <c r="AO120" s="364"/>
      <c r="AP120" s="364"/>
      <c r="AQ120" s="364"/>
      <c r="AR120" s="364"/>
      <c r="AS120" s="364"/>
      <c r="AT120" s="364"/>
      <c r="AU120" s="364"/>
      <c r="AV120" s="364"/>
      <c r="AW120" s="364"/>
      <c r="AX120" s="364"/>
      <c r="AY120" s="364"/>
      <c r="AZ120" s="364"/>
      <c r="BA120" s="364"/>
      <c r="BB120" s="364"/>
      <c r="BC120" s="364"/>
      <c r="BD120" s="364"/>
      <c r="BE120" s="364"/>
      <c r="BF120" s="364"/>
      <c r="BG120" s="364"/>
      <c r="BH120" s="364"/>
      <c r="BI120" s="364"/>
      <c r="BJ120" s="364"/>
      <c r="BK120" s="364"/>
      <c r="BL120" s="364"/>
      <c r="BM120" s="364"/>
      <c r="BN120" s="364"/>
      <c r="BO120" s="364"/>
      <c r="BP120" s="364"/>
      <c r="BQ120" s="364"/>
      <c r="BR120" s="364"/>
      <c r="BS120" s="364"/>
      <c r="BT120" s="364"/>
      <c r="BU120" s="364"/>
      <c r="BV120" s="364"/>
      <c r="BW120" s="364"/>
      <c r="BX120" s="364"/>
      <c r="BY120" s="364"/>
      <c r="BZ120" s="364"/>
      <c r="CA120" s="364"/>
      <c r="CB120" s="364"/>
      <c r="CC120" s="364"/>
      <c r="CD120" s="364"/>
      <c r="CE120" s="364"/>
      <c r="CF120" s="364"/>
      <c r="CG120" s="364"/>
      <c r="CH120" s="364"/>
      <c r="CI120" s="364"/>
      <c r="CJ120" s="364"/>
      <c r="CK120" s="364"/>
      <c r="CL120" s="364"/>
    </row>
    <row r="121" spans="1:90" ht="27" customHeight="1">
      <c r="A121" s="364"/>
      <c r="B121" s="364"/>
      <c r="C121" s="364"/>
      <c r="D121" s="364"/>
      <c r="E121" s="364"/>
      <c r="F121" s="364"/>
      <c r="G121" s="364"/>
      <c r="H121" s="364"/>
      <c r="I121" s="364"/>
      <c r="J121" s="364"/>
      <c r="K121" s="364"/>
      <c r="L121" s="364"/>
      <c r="M121" s="364"/>
      <c r="N121" s="364"/>
      <c r="O121" s="364"/>
      <c r="P121" s="364"/>
      <c r="Q121" s="364"/>
      <c r="R121" s="364"/>
      <c r="S121" s="364"/>
      <c r="T121" s="364"/>
      <c r="U121" s="364"/>
      <c r="V121" s="364"/>
      <c r="W121" s="364"/>
      <c r="X121" s="364"/>
      <c r="Y121" s="364"/>
      <c r="Z121" s="364"/>
      <c r="AA121" s="364"/>
      <c r="AB121" s="364"/>
      <c r="AC121" s="364"/>
      <c r="AD121" s="364"/>
      <c r="AE121" s="364"/>
      <c r="AF121" s="364"/>
      <c r="AG121" s="364"/>
      <c r="AH121" s="364"/>
      <c r="AI121" s="364"/>
      <c r="AJ121" s="364"/>
      <c r="AK121" s="364"/>
      <c r="AL121" s="364"/>
      <c r="AM121" s="364"/>
      <c r="AN121" s="364"/>
      <c r="AO121" s="364"/>
      <c r="AP121" s="364"/>
      <c r="AQ121" s="364"/>
      <c r="AR121" s="364"/>
      <c r="AS121" s="364"/>
      <c r="AT121" s="364"/>
      <c r="AU121" s="364"/>
      <c r="AV121" s="364"/>
      <c r="AW121" s="364"/>
      <c r="AX121" s="364"/>
      <c r="AY121" s="364"/>
      <c r="AZ121" s="364"/>
      <c r="BA121" s="364"/>
      <c r="BB121" s="364"/>
      <c r="BC121" s="364"/>
      <c r="BD121" s="364"/>
      <c r="BE121" s="364"/>
      <c r="BF121" s="364"/>
      <c r="BG121" s="364"/>
      <c r="BH121" s="364"/>
      <c r="BI121" s="364"/>
      <c r="BJ121" s="364"/>
      <c r="BK121" s="364"/>
      <c r="BL121" s="364"/>
      <c r="BM121" s="364"/>
      <c r="BN121" s="364"/>
      <c r="BO121" s="364"/>
      <c r="BP121" s="364"/>
      <c r="BQ121" s="364"/>
      <c r="BR121" s="364"/>
      <c r="BS121" s="364"/>
      <c r="BT121" s="364"/>
      <c r="BU121" s="364"/>
      <c r="BV121" s="364"/>
      <c r="BW121" s="364"/>
      <c r="BX121" s="364"/>
      <c r="BY121" s="364"/>
      <c r="BZ121" s="364"/>
      <c r="CA121" s="364"/>
      <c r="CB121" s="364"/>
      <c r="CC121" s="364"/>
      <c r="CD121" s="364"/>
      <c r="CE121" s="364"/>
      <c r="CF121" s="364"/>
      <c r="CG121" s="364"/>
      <c r="CH121" s="364"/>
      <c r="CI121" s="364"/>
      <c r="CJ121" s="364"/>
      <c r="CK121" s="364"/>
      <c r="CL121" s="364"/>
    </row>
    <row r="122" spans="1:90" ht="27" customHeight="1">
      <c r="A122" s="364"/>
      <c r="B122" s="364"/>
      <c r="C122" s="364"/>
      <c r="D122" s="364"/>
      <c r="E122" s="364"/>
      <c r="F122" s="364"/>
      <c r="G122" s="364"/>
      <c r="H122" s="364"/>
      <c r="I122" s="364"/>
      <c r="J122" s="364"/>
      <c r="K122" s="364"/>
      <c r="L122" s="364"/>
      <c r="M122" s="364"/>
      <c r="N122" s="364"/>
      <c r="O122" s="364"/>
      <c r="P122" s="364"/>
      <c r="Q122" s="364"/>
      <c r="R122" s="364"/>
      <c r="S122" s="364"/>
      <c r="T122" s="364"/>
      <c r="U122" s="364"/>
      <c r="V122" s="364"/>
      <c r="W122" s="364"/>
      <c r="X122" s="364"/>
      <c r="Y122" s="364"/>
      <c r="Z122" s="364"/>
      <c r="AA122" s="364"/>
      <c r="AB122" s="364"/>
      <c r="AC122" s="364"/>
      <c r="AD122" s="364"/>
      <c r="AE122" s="364"/>
      <c r="AF122" s="364"/>
      <c r="AG122" s="364"/>
      <c r="AH122" s="364"/>
      <c r="AI122" s="364"/>
      <c r="AJ122" s="364"/>
      <c r="AK122" s="364"/>
      <c r="AL122" s="364"/>
      <c r="AM122" s="364"/>
      <c r="AN122" s="364"/>
      <c r="AO122" s="364"/>
      <c r="AP122" s="364"/>
      <c r="AQ122" s="364"/>
      <c r="AR122" s="364"/>
      <c r="AS122" s="364"/>
      <c r="AT122" s="364"/>
      <c r="AU122" s="364"/>
      <c r="AV122" s="364"/>
      <c r="AW122" s="364"/>
      <c r="AX122" s="364"/>
      <c r="AY122" s="364"/>
      <c r="AZ122" s="364"/>
      <c r="BA122" s="364"/>
      <c r="BB122" s="364"/>
      <c r="BC122" s="364"/>
      <c r="BD122" s="364"/>
      <c r="BE122" s="364"/>
      <c r="BF122" s="364"/>
      <c r="BG122" s="364"/>
      <c r="BH122" s="364"/>
      <c r="BI122" s="364"/>
      <c r="BJ122" s="364"/>
      <c r="BK122" s="364"/>
      <c r="BL122" s="364"/>
      <c r="BM122" s="364"/>
      <c r="BN122" s="364"/>
      <c r="BO122" s="364"/>
      <c r="BP122" s="364"/>
      <c r="BQ122" s="364"/>
      <c r="BR122" s="364"/>
      <c r="BS122" s="364"/>
      <c r="BT122" s="364"/>
      <c r="BU122" s="364"/>
      <c r="BV122" s="364"/>
      <c r="BW122" s="364"/>
      <c r="BX122" s="364"/>
      <c r="BY122" s="364"/>
      <c r="BZ122" s="364"/>
      <c r="CA122" s="364"/>
      <c r="CB122" s="364"/>
      <c r="CC122" s="364"/>
      <c r="CD122" s="364"/>
      <c r="CE122" s="364"/>
      <c r="CF122" s="364"/>
      <c r="CG122" s="364"/>
      <c r="CH122" s="364"/>
      <c r="CI122" s="364"/>
      <c r="CJ122" s="364"/>
      <c r="CK122" s="364"/>
      <c r="CL122" s="364"/>
    </row>
    <row r="123" spans="1:90" ht="27" customHeight="1">
      <c r="A123" s="364"/>
      <c r="B123" s="364"/>
      <c r="C123" s="364"/>
      <c r="D123" s="364"/>
      <c r="E123" s="364"/>
      <c r="F123" s="364"/>
      <c r="G123" s="364"/>
      <c r="H123" s="364"/>
      <c r="I123" s="364"/>
      <c r="J123" s="364"/>
      <c r="K123" s="364"/>
      <c r="L123" s="364"/>
      <c r="M123" s="364"/>
      <c r="N123" s="364"/>
      <c r="O123" s="364"/>
      <c r="P123" s="364"/>
      <c r="Q123" s="364"/>
      <c r="R123" s="364"/>
      <c r="S123" s="364"/>
      <c r="T123" s="364"/>
      <c r="U123" s="364"/>
      <c r="V123" s="364"/>
      <c r="W123" s="364"/>
      <c r="X123" s="364"/>
      <c r="Y123" s="364"/>
      <c r="Z123" s="364"/>
      <c r="AA123" s="364"/>
      <c r="AB123" s="364"/>
      <c r="AC123" s="364"/>
      <c r="AD123" s="364"/>
      <c r="AE123" s="364"/>
      <c r="AF123" s="364"/>
      <c r="AG123" s="364"/>
      <c r="AH123" s="364"/>
      <c r="AI123" s="364"/>
      <c r="AJ123" s="364"/>
      <c r="AK123" s="364"/>
      <c r="AL123" s="364"/>
      <c r="AM123" s="364"/>
      <c r="AN123" s="364"/>
      <c r="AO123" s="364"/>
      <c r="AP123" s="364"/>
      <c r="AQ123" s="364"/>
      <c r="AR123" s="364"/>
      <c r="AS123" s="364"/>
      <c r="AT123" s="364"/>
      <c r="AU123" s="364"/>
      <c r="AV123" s="364"/>
      <c r="AW123" s="364"/>
      <c r="AX123" s="364"/>
      <c r="AY123" s="364"/>
      <c r="AZ123" s="364"/>
      <c r="BA123" s="364"/>
      <c r="BB123" s="364"/>
      <c r="BC123" s="364"/>
      <c r="BD123" s="364"/>
      <c r="BE123" s="364"/>
      <c r="BF123" s="364"/>
      <c r="BG123" s="364"/>
      <c r="BH123" s="364"/>
      <c r="BI123" s="364"/>
      <c r="BJ123" s="364"/>
      <c r="BK123" s="364"/>
      <c r="BL123" s="364"/>
      <c r="BM123" s="364"/>
      <c r="BN123" s="364"/>
      <c r="BO123" s="364"/>
      <c r="BP123" s="364"/>
      <c r="BQ123" s="364"/>
      <c r="BR123" s="364"/>
      <c r="BS123" s="364"/>
      <c r="BT123" s="364"/>
      <c r="BU123" s="364"/>
      <c r="BV123" s="364"/>
      <c r="BW123" s="364"/>
      <c r="BX123" s="364"/>
      <c r="BY123" s="364"/>
      <c r="BZ123" s="364"/>
      <c r="CA123" s="364"/>
      <c r="CB123" s="364"/>
      <c r="CC123" s="364"/>
      <c r="CD123" s="364"/>
      <c r="CE123" s="364"/>
      <c r="CF123" s="364"/>
      <c r="CG123" s="364"/>
      <c r="CH123" s="364"/>
      <c r="CI123" s="364"/>
      <c r="CJ123" s="364"/>
      <c r="CK123" s="364"/>
      <c r="CL123" s="364"/>
    </row>
    <row r="124" spans="1:90" ht="27" customHeight="1">
      <c r="A124" s="364"/>
      <c r="B124" s="364"/>
      <c r="C124" s="364"/>
      <c r="D124" s="364"/>
      <c r="E124" s="364"/>
      <c r="F124" s="364"/>
      <c r="G124" s="364"/>
      <c r="H124" s="364"/>
      <c r="I124" s="364"/>
      <c r="J124" s="364"/>
      <c r="K124" s="364"/>
      <c r="L124" s="364"/>
      <c r="M124" s="364"/>
      <c r="N124" s="364"/>
      <c r="O124" s="364"/>
      <c r="P124" s="364"/>
      <c r="Q124" s="364"/>
      <c r="R124" s="364"/>
      <c r="S124" s="364"/>
      <c r="T124" s="364"/>
      <c r="U124" s="364"/>
      <c r="V124" s="364"/>
      <c r="W124" s="364"/>
      <c r="X124" s="364"/>
      <c r="Y124" s="364"/>
      <c r="Z124" s="364"/>
      <c r="AA124" s="364"/>
      <c r="AB124" s="364"/>
      <c r="AC124" s="364"/>
      <c r="AD124" s="364"/>
      <c r="AE124" s="364"/>
      <c r="AF124" s="364"/>
      <c r="AG124" s="364"/>
      <c r="AH124" s="364"/>
      <c r="AI124" s="364"/>
      <c r="AJ124" s="364"/>
      <c r="AK124" s="364"/>
      <c r="AL124" s="364"/>
      <c r="AM124" s="364"/>
      <c r="AN124" s="364"/>
      <c r="AO124" s="364"/>
      <c r="AP124" s="364"/>
      <c r="AQ124" s="364"/>
      <c r="AR124" s="364"/>
      <c r="AS124" s="364"/>
      <c r="AT124" s="364"/>
      <c r="AU124" s="364"/>
      <c r="AV124" s="364"/>
      <c r="AW124" s="364"/>
      <c r="AX124" s="364"/>
      <c r="AY124" s="364"/>
      <c r="AZ124" s="364"/>
      <c r="BA124" s="364"/>
      <c r="BB124" s="364"/>
      <c r="BC124" s="364"/>
      <c r="BD124" s="364"/>
      <c r="BE124" s="364"/>
      <c r="BF124" s="364"/>
      <c r="BG124" s="364"/>
      <c r="BH124" s="364"/>
      <c r="BI124" s="364"/>
      <c r="BJ124" s="364"/>
      <c r="BK124" s="364"/>
      <c r="BL124" s="364"/>
      <c r="BM124" s="364"/>
      <c r="BN124" s="364"/>
      <c r="BO124" s="364"/>
      <c r="BP124" s="364"/>
      <c r="BQ124" s="364"/>
      <c r="BR124" s="364"/>
      <c r="BS124" s="364"/>
      <c r="BT124" s="364"/>
      <c r="BU124" s="364"/>
      <c r="BV124" s="364"/>
      <c r="BW124" s="364"/>
      <c r="BX124" s="364"/>
      <c r="BY124" s="364"/>
      <c r="BZ124" s="364"/>
      <c r="CA124" s="364"/>
      <c r="CB124" s="364"/>
      <c r="CC124" s="364"/>
      <c r="CD124" s="364"/>
      <c r="CE124" s="364"/>
      <c r="CF124" s="364"/>
      <c r="CG124" s="364"/>
      <c r="CH124" s="364"/>
      <c r="CI124" s="364"/>
      <c r="CJ124" s="364"/>
      <c r="CK124" s="364"/>
      <c r="CL124" s="364"/>
    </row>
    <row r="125" spans="1:90" ht="27" customHeight="1">
      <c r="A125" s="364"/>
      <c r="B125" s="364"/>
      <c r="C125" s="364"/>
      <c r="D125" s="364"/>
      <c r="E125" s="364"/>
      <c r="F125" s="364"/>
      <c r="G125" s="364"/>
      <c r="H125" s="364"/>
      <c r="I125" s="364"/>
      <c r="J125" s="364"/>
      <c r="K125" s="364"/>
      <c r="L125" s="364"/>
      <c r="M125" s="364"/>
      <c r="N125" s="364"/>
      <c r="O125" s="364"/>
      <c r="P125" s="364"/>
      <c r="Q125" s="364"/>
      <c r="R125" s="364"/>
      <c r="S125" s="364"/>
      <c r="T125" s="364"/>
      <c r="U125" s="364"/>
      <c r="V125" s="364"/>
      <c r="W125" s="364"/>
      <c r="X125" s="364"/>
      <c r="Y125" s="364"/>
      <c r="Z125" s="364"/>
      <c r="AA125" s="364"/>
      <c r="AB125" s="364"/>
      <c r="AC125" s="364"/>
      <c r="AD125" s="364"/>
      <c r="AE125" s="364"/>
      <c r="AF125" s="364"/>
      <c r="AG125" s="364"/>
      <c r="AH125" s="364"/>
      <c r="AI125" s="364"/>
      <c r="AJ125" s="364"/>
      <c r="AK125" s="364"/>
      <c r="AL125" s="364"/>
      <c r="AM125" s="364"/>
      <c r="AN125" s="364"/>
      <c r="AO125" s="364"/>
      <c r="AP125" s="364"/>
      <c r="AQ125" s="364"/>
      <c r="AR125" s="364"/>
      <c r="AS125" s="364"/>
      <c r="AT125" s="364"/>
      <c r="AU125" s="364"/>
      <c r="AV125" s="364"/>
      <c r="AW125" s="364"/>
      <c r="AX125" s="364"/>
      <c r="AY125" s="364"/>
      <c r="AZ125" s="364"/>
      <c r="BA125" s="364"/>
      <c r="BB125" s="364"/>
      <c r="BC125" s="364"/>
      <c r="BD125" s="364"/>
      <c r="BE125" s="364"/>
      <c r="BF125" s="364"/>
      <c r="BG125" s="364"/>
      <c r="BH125" s="364"/>
      <c r="BI125" s="364"/>
      <c r="BJ125" s="364"/>
      <c r="BK125" s="364"/>
      <c r="BL125" s="364"/>
      <c r="BM125" s="364"/>
      <c r="BN125" s="364"/>
      <c r="BO125" s="364"/>
      <c r="BP125" s="364"/>
      <c r="BQ125" s="364"/>
      <c r="BR125" s="364"/>
      <c r="BS125" s="364"/>
      <c r="BT125" s="364"/>
      <c r="BU125" s="364"/>
      <c r="BV125" s="364"/>
      <c r="BW125" s="364"/>
      <c r="BX125" s="364"/>
      <c r="BY125" s="364"/>
      <c r="BZ125" s="364"/>
      <c r="CA125" s="364"/>
      <c r="CB125" s="364"/>
      <c r="CC125" s="364"/>
      <c r="CD125" s="364"/>
      <c r="CE125" s="364"/>
      <c r="CF125" s="364"/>
      <c r="CG125" s="364"/>
      <c r="CH125" s="364"/>
      <c r="CI125" s="364"/>
      <c r="CJ125" s="364"/>
      <c r="CK125" s="364"/>
      <c r="CL125" s="364"/>
    </row>
    <row r="126" spans="1:90" ht="27" customHeight="1">
      <c r="A126" s="364"/>
      <c r="B126" s="364"/>
      <c r="C126" s="364"/>
      <c r="D126" s="364"/>
      <c r="E126" s="364"/>
      <c r="F126" s="364"/>
      <c r="G126" s="364"/>
      <c r="H126" s="364"/>
      <c r="I126" s="364"/>
      <c r="J126" s="364"/>
      <c r="K126" s="364"/>
      <c r="L126" s="364"/>
      <c r="M126" s="364"/>
      <c r="N126" s="364"/>
      <c r="O126" s="364"/>
      <c r="P126" s="364"/>
      <c r="Q126" s="364"/>
      <c r="R126" s="364"/>
      <c r="S126" s="364"/>
      <c r="T126" s="364"/>
      <c r="U126" s="364"/>
      <c r="V126" s="364"/>
      <c r="W126" s="364"/>
      <c r="X126" s="364"/>
      <c r="Y126" s="364"/>
      <c r="Z126" s="364"/>
      <c r="AA126" s="364"/>
      <c r="AB126" s="364"/>
      <c r="AC126" s="364"/>
      <c r="AD126" s="364"/>
      <c r="AE126" s="364"/>
      <c r="AF126" s="364"/>
      <c r="AG126" s="364"/>
      <c r="AH126" s="364"/>
      <c r="AI126" s="364"/>
      <c r="AJ126" s="364"/>
      <c r="AK126" s="364"/>
      <c r="AL126" s="364"/>
      <c r="AM126" s="364"/>
      <c r="AN126" s="364"/>
      <c r="AO126" s="364"/>
      <c r="AP126" s="364"/>
      <c r="AQ126" s="364"/>
      <c r="AR126" s="364"/>
      <c r="AS126" s="364"/>
      <c r="AT126" s="364"/>
      <c r="AU126" s="364"/>
      <c r="AV126" s="364"/>
      <c r="AW126" s="364"/>
      <c r="AX126" s="364"/>
      <c r="AY126" s="364"/>
      <c r="AZ126" s="364"/>
      <c r="BA126" s="364"/>
      <c r="BB126" s="364"/>
      <c r="BC126" s="364"/>
      <c r="BD126" s="364"/>
      <c r="BE126" s="364"/>
      <c r="BF126" s="364"/>
      <c r="BG126" s="364"/>
      <c r="BH126" s="364"/>
      <c r="BI126" s="364"/>
      <c r="BJ126" s="364"/>
      <c r="BK126" s="364"/>
      <c r="BL126" s="364"/>
      <c r="BM126" s="364"/>
      <c r="BN126" s="364"/>
      <c r="BO126" s="364"/>
      <c r="BP126" s="364"/>
      <c r="BQ126" s="364"/>
      <c r="BR126" s="364"/>
      <c r="BS126" s="364"/>
      <c r="BT126" s="364"/>
      <c r="BU126" s="364"/>
      <c r="BV126" s="364"/>
      <c r="BW126" s="364"/>
      <c r="BX126" s="364"/>
      <c r="BY126" s="364"/>
      <c r="BZ126" s="364"/>
      <c r="CA126" s="364"/>
      <c r="CB126" s="364"/>
      <c r="CC126" s="364"/>
      <c r="CD126" s="364"/>
      <c r="CE126" s="364"/>
      <c r="CF126" s="364"/>
      <c r="CG126" s="364"/>
      <c r="CH126" s="364"/>
      <c r="CI126" s="364"/>
      <c r="CJ126" s="364"/>
      <c r="CK126" s="364"/>
      <c r="CL126" s="364"/>
    </row>
    <row r="127" spans="1:90" ht="27" customHeight="1">
      <c r="A127" s="364"/>
      <c r="B127" s="364"/>
      <c r="C127" s="364"/>
      <c r="D127" s="364"/>
      <c r="E127" s="364"/>
      <c r="F127" s="364"/>
      <c r="G127" s="364"/>
      <c r="H127" s="364"/>
      <c r="I127" s="364"/>
      <c r="J127" s="364"/>
      <c r="K127" s="364"/>
      <c r="L127" s="364"/>
      <c r="M127" s="364"/>
      <c r="N127" s="364"/>
      <c r="O127" s="364"/>
      <c r="P127" s="364"/>
      <c r="Q127" s="364"/>
      <c r="R127" s="364"/>
      <c r="S127" s="364"/>
      <c r="T127" s="364"/>
      <c r="U127" s="364"/>
      <c r="V127" s="364"/>
      <c r="W127" s="364"/>
      <c r="X127" s="364"/>
      <c r="Y127" s="364"/>
      <c r="Z127" s="364"/>
      <c r="AA127" s="364"/>
      <c r="AB127" s="364"/>
      <c r="AC127" s="364"/>
      <c r="AD127" s="364"/>
      <c r="AE127" s="364"/>
      <c r="AF127" s="364"/>
      <c r="AG127" s="364"/>
      <c r="AH127" s="364"/>
      <c r="AI127" s="364"/>
      <c r="AJ127" s="364"/>
      <c r="AK127" s="364"/>
      <c r="AL127" s="364"/>
      <c r="AM127" s="364"/>
      <c r="AN127" s="364"/>
      <c r="AO127" s="364"/>
      <c r="AP127" s="364"/>
      <c r="AQ127" s="364"/>
      <c r="AR127" s="364"/>
      <c r="AS127" s="364"/>
      <c r="AT127" s="364"/>
      <c r="AU127" s="364"/>
      <c r="AV127" s="364"/>
      <c r="AW127" s="364"/>
      <c r="AX127" s="364"/>
      <c r="AY127" s="364"/>
      <c r="AZ127" s="364"/>
      <c r="BA127" s="364"/>
      <c r="BB127" s="364"/>
      <c r="BC127" s="364"/>
      <c r="BD127" s="364"/>
      <c r="BE127" s="364"/>
      <c r="BF127" s="364"/>
      <c r="BG127" s="364"/>
      <c r="BH127" s="364"/>
      <c r="BI127" s="364"/>
      <c r="BJ127" s="364"/>
      <c r="BK127" s="364"/>
      <c r="BL127" s="364"/>
      <c r="BM127" s="364"/>
      <c r="BN127" s="364"/>
      <c r="BO127" s="364"/>
      <c r="BP127" s="364"/>
      <c r="BQ127" s="364"/>
      <c r="BR127" s="364"/>
      <c r="BS127" s="364"/>
      <c r="BT127" s="364"/>
      <c r="BU127" s="364"/>
      <c r="BV127" s="364"/>
      <c r="BW127" s="364"/>
      <c r="BX127" s="364"/>
      <c r="BY127" s="364"/>
      <c r="BZ127" s="364"/>
      <c r="CA127" s="364"/>
      <c r="CB127" s="364"/>
      <c r="CC127" s="364"/>
      <c r="CD127" s="364"/>
      <c r="CE127" s="364"/>
      <c r="CF127" s="364"/>
      <c r="CG127" s="364"/>
      <c r="CH127" s="364"/>
      <c r="CI127" s="364"/>
      <c r="CJ127" s="364"/>
      <c r="CK127" s="364"/>
      <c r="CL127" s="364"/>
    </row>
    <row r="128" spans="1:90" ht="27" customHeight="1">
      <c r="A128" s="364"/>
      <c r="B128" s="364"/>
      <c r="C128" s="364"/>
      <c r="D128" s="364"/>
      <c r="E128" s="364"/>
      <c r="F128" s="364"/>
      <c r="G128" s="364"/>
      <c r="H128" s="364"/>
      <c r="I128" s="364"/>
      <c r="J128" s="364"/>
      <c r="K128" s="364"/>
      <c r="L128" s="364"/>
      <c r="M128" s="364"/>
      <c r="N128" s="364"/>
      <c r="O128" s="364"/>
      <c r="P128" s="364"/>
      <c r="Q128" s="364"/>
      <c r="R128" s="364"/>
      <c r="S128" s="364"/>
      <c r="T128" s="364"/>
      <c r="U128" s="364"/>
      <c r="V128" s="364"/>
      <c r="W128" s="364"/>
      <c r="X128" s="364"/>
      <c r="Y128" s="364"/>
      <c r="Z128" s="364"/>
      <c r="AA128" s="364"/>
      <c r="AB128" s="364"/>
      <c r="AC128" s="364"/>
      <c r="AD128" s="364"/>
      <c r="AE128" s="364"/>
      <c r="AF128" s="364"/>
      <c r="AG128" s="364"/>
      <c r="AH128" s="364"/>
      <c r="AI128" s="364"/>
      <c r="AJ128" s="364"/>
      <c r="AK128" s="364"/>
      <c r="AL128" s="364"/>
      <c r="AM128" s="364"/>
      <c r="AN128" s="364"/>
      <c r="AO128" s="364"/>
      <c r="AP128" s="364"/>
      <c r="AQ128" s="364"/>
      <c r="AR128" s="364"/>
      <c r="AS128" s="364"/>
      <c r="AT128" s="364"/>
      <c r="AU128" s="364"/>
      <c r="AV128" s="364"/>
      <c r="AW128" s="364"/>
      <c r="AX128" s="364"/>
      <c r="AY128" s="364"/>
      <c r="AZ128" s="364"/>
      <c r="BA128" s="364"/>
      <c r="BB128" s="364"/>
      <c r="BC128" s="364"/>
      <c r="BD128" s="364"/>
      <c r="BE128" s="364"/>
      <c r="BF128" s="364"/>
      <c r="BG128" s="364"/>
      <c r="BH128" s="364"/>
      <c r="BI128" s="364"/>
      <c r="BJ128" s="364"/>
      <c r="BK128" s="364"/>
      <c r="BL128" s="364"/>
      <c r="BM128" s="364"/>
      <c r="BN128" s="364"/>
      <c r="BO128" s="364"/>
      <c r="BP128" s="364"/>
      <c r="BQ128" s="364"/>
      <c r="BR128" s="364"/>
      <c r="BS128" s="364"/>
      <c r="BT128" s="364"/>
      <c r="BU128" s="364"/>
      <c r="BV128" s="364"/>
      <c r="BW128" s="364"/>
      <c r="BX128" s="364"/>
      <c r="BY128" s="364"/>
      <c r="BZ128" s="364"/>
      <c r="CA128" s="364"/>
      <c r="CB128" s="364"/>
      <c r="CC128" s="364"/>
      <c r="CD128" s="364"/>
      <c r="CE128" s="364"/>
      <c r="CF128" s="364"/>
      <c r="CG128" s="364"/>
      <c r="CH128" s="364"/>
      <c r="CI128" s="364"/>
      <c r="CJ128" s="364"/>
      <c r="CK128" s="364"/>
      <c r="CL128" s="364"/>
    </row>
    <row r="129" spans="1:90" ht="27" customHeight="1">
      <c r="A129" s="364"/>
      <c r="B129" s="364"/>
      <c r="C129" s="364"/>
      <c r="D129" s="364"/>
      <c r="E129" s="364"/>
      <c r="F129" s="364"/>
      <c r="G129" s="364"/>
      <c r="H129" s="364"/>
      <c r="I129" s="364"/>
      <c r="J129" s="364"/>
      <c r="K129" s="364"/>
      <c r="L129" s="364"/>
      <c r="M129" s="364"/>
      <c r="N129" s="364"/>
      <c r="O129" s="364"/>
      <c r="P129" s="364"/>
      <c r="Q129" s="364"/>
      <c r="R129" s="364"/>
      <c r="S129" s="364"/>
      <c r="T129" s="364"/>
      <c r="U129" s="364"/>
      <c r="V129" s="364"/>
      <c r="W129" s="364"/>
      <c r="X129" s="364"/>
      <c r="Y129" s="364"/>
      <c r="Z129" s="364"/>
      <c r="AA129" s="364"/>
      <c r="AB129" s="364"/>
      <c r="AC129" s="364"/>
      <c r="AD129" s="364"/>
      <c r="AE129" s="364"/>
      <c r="AF129" s="364"/>
      <c r="AG129" s="364"/>
      <c r="AH129" s="364"/>
      <c r="AI129" s="364"/>
      <c r="AJ129" s="364"/>
      <c r="AK129" s="364"/>
      <c r="AL129" s="364"/>
      <c r="AM129" s="364"/>
      <c r="AN129" s="364"/>
      <c r="AO129" s="364"/>
      <c r="AP129" s="364"/>
      <c r="AQ129" s="364"/>
      <c r="AR129" s="364"/>
      <c r="AS129" s="364"/>
      <c r="AT129" s="364"/>
      <c r="AU129" s="364"/>
      <c r="AV129" s="364"/>
      <c r="AW129" s="364"/>
      <c r="AX129" s="364"/>
      <c r="AY129" s="364"/>
      <c r="AZ129" s="364"/>
      <c r="BA129" s="364"/>
      <c r="BB129" s="364"/>
      <c r="BC129" s="364"/>
      <c r="BD129" s="364"/>
      <c r="BE129" s="364"/>
      <c r="BF129" s="364"/>
      <c r="BG129" s="364"/>
      <c r="BH129" s="364"/>
      <c r="BI129" s="364"/>
      <c r="BJ129" s="364"/>
      <c r="BK129" s="364"/>
      <c r="BL129" s="364"/>
      <c r="BM129" s="364"/>
      <c r="BN129" s="364"/>
      <c r="BO129" s="364"/>
      <c r="BP129" s="364"/>
      <c r="BQ129" s="364"/>
      <c r="BR129" s="364"/>
      <c r="BS129" s="364"/>
      <c r="BT129" s="364"/>
      <c r="BU129" s="364"/>
      <c r="BV129" s="364"/>
      <c r="BW129" s="364"/>
      <c r="BX129" s="364"/>
      <c r="BY129" s="364"/>
      <c r="BZ129" s="364"/>
      <c r="CA129" s="364"/>
      <c r="CB129" s="364"/>
      <c r="CC129" s="364"/>
      <c r="CD129" s="364"/>
      <c r="CE129" s="364"/>
      <c r="CF129" s="364"/>
      <c r="CG129" s="364"/>
      <c r="CH129" s="364"/>
      <c r="CI129" s="364"/>
      <c r="CJ129" s="364"/>
      <c r="CK129" s="364"/>
      <c r="CL129" s="364"/>
    </row>
    <row r="130" spans="1:90" ht="27" customHeight="1">
      <c r="A130" s="364"/>
      <c r="B130" s="364"/>
      <c r="C130" s="364"/>
      <c r="D130" s="364"/>
      <c r="E130" s="364"/>
      <c r="F130" s="364"/>
      <c r="G130" s="364"/>
      <c r="H130" s="364"/>
      <c r="I130" s="364"/>
      <c r="J130" s="364"/>
      <c r="K130" s="364"/>
      <c r="L130" s="364"/>
      <c r="M130" s="364"/>
      <c r="N130" s="364"/>
      <c r="O130" s="364"/>
      <c r="P130" s="364"/>
      <c r="Q130" s="364"/>
      <c r="R130" s="364"/>
      <c r="S130" s="364"/>
      <c r="T130" s="364"/>
      <c r="U130" s="364"/>
      <c r="V130" s="364"/>
      <c r="W130" s="364"/>
      <c r="X130" s="364"/>
      <c r="Y130" s="364"/>
      <c r="Z130" s="364"/>
      <c r="AA130" s="364"/>
      <c r="AB130" s="364"/>
      <c r="AC130" s="364"/>
      <c r="AD130" s="364"/>
      <c r="AE130" s="364"/>
      <c r="AF130" s="364"/>
      <c r="AG130" s="364"/>
      <c r="AH130" s="364"/>
      <c r="AI130" s="364"/>
      <c r="AJ130" s="364"/>
      <c r="AK130" s="364"/>
      <c r="AL130" s="364"/>
      <c r="AM130" s="364"/>
      <c r="AN130" s="364"/>
      <c r="AO130" s="364"/>
      <c r="AP130" s="364"/>
      <c r="AQ130" s="364"/>
      <c r="AR130" s="364"/>
      <c r="AS130" s="364"/>
      <c r="AT130" s="364"/>
      <c r="AU130" s="364"/>
      <c r="AV130" s="364"/>
      <c r="AW130" s="364"/>
      <c r="AX130" s="364"/>
      <c r="AY130" s="364"/>
      <c r="AZ130" s="364"/>
      <c r="BA130" s="364"/>
      <c r="BB130" s="364"/>
      <c r="BC130" s="364"/>
      <c r="BD130" s="364"/>
      <c r="BE130" s="364"/>
      <c r="BF130" s="364"/>
      <c r="BG130" s="364"/>
      <c r="BH130" s="364"/>
      <c r="BI130" s="364"/>
      <c r="BJ130" s="364"/>
      <c r="BK130" s="364"/>
      <c r="BL130" s="364"/>
      <c r="BM130" s="364"/>
      <c r="BN130" s="364"/>
      <c r="BO130" s="364"/>
      <c r="BP130" s="364"/>
      <c r="BQ130" s="364"/>
      <c r="BR130" s="364"/>
      <c r="BS130" s="364"/>
      <c r="BT130" s="364"/>
      <c r="BU130" s="364"/>
      <c r="BV130" s="364"/>
      <c r="BW130" s="364"/>
      <c r="BX130" s="364"/>
      <c r="BY130" s="364"/>
      <c r="BZ130" s="364"/>
      <c r="CA130" s="364"/>
      <c r="CB130" s="364"/>
      <c r="CC130" s="364"/>
      <c r="CD130" s="364"/>
      <c r="CE130" s="364"/>
      <c r="CF130" s="364"/>
      <c r="CG130" s="364"/>
      <c r="CH130" s="364"/>
      <c r="CI130" s="364"/>
      <c r="CJ130" s="364"/>
      <c r="CK130" s="364"/>
      <c r="CL130" s="364"/>
    </row>
    <row r="131" spans="1:90" ht="27" customHeight="1">
      <c r="A131" s="364"/>
      <c r="B131" s="364"/>
      <c r="C131" s="364"/>
      <c r="D131" s="364"/>
      <c r="E131" s="364"/>
      <c r="F131" s="364"/>
      <c r="G131" s="364"/>
      <c r="H131" s="364"/>
      <c r="I131" s="364"/>
      <c r="J131" s="364"/>
      <c r="K131" s="364"/>
      <c r="L131" s="364"/>
      <c r="M131" s="364"/>
      <c r="N131" s="364"/>
      <c r="O131" s="364"/>
      <c r="P131" s="364"/>
      <c r="Q131" s="364"/>
      <c r="R131" s="364"/>
      <c r="S131" s="364"/>
      <c r="T131" s="364"/>
      <c r="U131" s="364"/>
      <c r="V131" s="364"/>
      <c r="W131" s="364"/>
      <c r="X131" s="364"/>
      <c r="Y131" s="364"/>
      <c r="Z131" s="364"/>
      <c r="AA131" s="364"/>
      <c r="AB131" s="364"/>
      <c r="AC131" s="364"/>
      <c r="AD131" s="364"/>
      <c r="AE131" s="364"/>
      <c r="AF131" s="364"/>
      <c r="AG131" s="364"/>
      <c r="AH131" s="364"/>
      <c r="AI131" s="364"/>
      <c r="AJ131" s="364"/>
      <c r="AK131" s="364"/>
      <c r="AL131" s="364"/>
      <c r="AM131" s="364"/>
      <c r="AN131" s="364"/>
      <c r="AO131" s="364"/>
      <c r="AP131" s="364"/>
      <c r="AQ131" s="364"/>
      <c r="AR131" s="364"/>
      <c r="AS131" s="364"/>
      <c r="AT131" s="364"/>
      <c r="AU131" s="364"/>
      <c r="AV131" s="364"/>
      <c r="AW131" s="364"/>
      <c r="AX131" s="364"/>
      <c r="AY131" s="364"/>
      <c r="AZ131" s="364"/>
      <c r="BA131" s="364"/>
      <c r="BB131" s="364"/>
      <c r="BC131" s="364"/>
      <c r="BD131" s="364"/>
      <c r="BE131" s="364"/>
      <c r="BF131" s="364"/>
      <c r="BG131" s="364"/>
      <c r="BH131" s="364"/>
      <c r="BI131" s="364"/>
      <c r="BJ131" s="364"/>
      <c r="BK131" s="364"/>
      <c r="BL131" s="364"/>
      <c r="BM131" s="364"/>
      <c r="BN131" s="364"/>
      <c r="BO131" s="364"/>
      <c r="BP131" s="364"/>
      <c r="BQ131" s="364"/>
      <c r="BR131" s="364"/>
      <c r="BS131" s="364"/>
      <c r="BT131" s="364"/>
      <c r="BU131" s="364"/>
      <c r="BV131" s="364"/>
      <c r="BW131" s="364"/>
      <c r="BX131" s="364"/>
      <c r="BY131" s="364"/>
      <c r="BZ131" s="364"/>
      <c r="CA131" s="364"/>
      <c r="CB131" s="364"/>
      <c r="CC131" s="364"/>
      <c r="CD131" s="364"/>
      <c r="CE131" s="364"/>
      <c r="CF131" s="364"/>
      <c r="CG131" s="364"/>
      <c r="CH131" s="364"/>
      <c r="CI131" s="364"/>
      <c r="CJ131" s="364"/>
      <c r="CK131" s="364"/>
      <c r="CL131" s="364"/>
    </row>
    <row r="132" spans="1:90" ht="27" customHeight="1">
      <c r="A132" s="364"/>
      <c r="B132" s="364"/>
      <c r="C132" s="364"/>
      <c r="D132" s="364"/>
      <c r="E132" s="364"/>
      <c r="F132" s="364"/>
      <c r="G132" s="364"/>
      <c r="H132" s="364"/>
      <c r="I132" s="364"/>
      <c r="J132" s="364"/>
      <c r="K132" s="364"/>
      <c r="L132" s="364"/>
      <c r="M132" s="364"/>
      <c r="N132" s="364"/>
      <c r="O132" s="364"/>
      <c r="P132" s="364"/>
      <c r="Q132" s="364"/>
      <c r="R132" s="364"/>
      <c r="S132" s="364"/>
      <c r="T132" s="364"/>
      <c r="U132" s="364"/>
      <c r="V132" s="364"/>
      <c r="W132" s="364"/>
      <c r="X132" s="364"/>
      <c r="Y132" s="364"/>
      <c r="Z132" s="364"/>
      <c r="AA132" s="364"/>
      <c r="AB132" s="364"/>
      <c r="AC132" s="364"/>
      <c r="AD132" s="364"/>
      <c r="AE132" s="364"/>
      <c r="AF132" s="364"/>
      <c r="AG132" s="364"/>
      <c r="AH132" s="364"/>
      <c r="AI132" s="364"/>
      <c r="AJ132" s="364"/>
      <c r="AK132" s="364"/>
      <c r="AL132" s="364"/>
      <c r="AM132" s="364"/>
      <c r="AN132" s="364"/>
      <c r="AO132" s="364"/>
      <c r="AP132" s="364"/>
      <c r="AQ132" s="364"/>
      <c r="AR132" s="364"/>
      <c r="AS132" s="364"/>
      <c r="AT132" s="364"/>
      <c r="AU132" s="364"/>
      <c r="AV132" s="364"/>
      <c r="AW132" s="364"/>
      <c r="AX132" s="364"/>
      <c r="AY132" s="364"/>
      <c r="AZ132" s="364"/>
      <c r="BA132" s="364"/>
      <c r="BB132" s="364"/>
      <c r="BC132" s="364"/>
      <c r="BD132" s="364"/>
      <c r="BE132" s="364"/>
      <c r="BF132" s="364"/>
      <c r="BG132" s="364"/>
      <c r="BH132" s="364"/>
      <c r="BI132" s="364"/>
      <c r="BJ132" s="364"/>
      <c r="BK132" s="364"/>
      <c r="BL132" s="364"/>
      <c r="BM132" s="364"/>
      <c r="BN132" s="364"/>
      <c r="BO132" s="364"/>
      <c r="BP132" s="364"/>
      <c r="BQ132" s="364"/>
      <c r="BR132" s="364"/>
      <c r="BS132" s="364"/>
      <c r="BT132" s="364"/>
      <c r="BU132" s="364"/>
      <c r="BV132" s="364"/>
      <c r="BW132" s="364"/>
      <c r="BX132" s="364"/>
      <c r="BY132" s="364"/>
      <c r="BZ132" s="364"/>
      <c r="CA132" s="364"/>
      <c r="CB132" s="364"/>
      <c r="CC132" s="364"/>
      <c r="CD132" s="364"/>
      <c r="CE132" s="364"/>
      <c r="CF132" s="364"/>
      <c r="CG132" s="364"/>
      <c r="CH132" s="364"/>
      <c r="CI132" s="364"/>
      <c r="CJ132" s="364"/>
      <c r="CK132" s="364"/>
      <c r="CL132" s="364"/>
    </row>
    <row r="133" spans="1:90" ht="27" customHeight="1">
      <c r="A133" s="364"/>
      <c r="B133" s="364"/>
      <c r="C133" s="364"/>
      <c r="D133" s="364"/>
      <c r="E133" s="364"/>
      <c r="F133" s="364"/>
      <c r="G133" s="364"/>
      <c r="H133" s="364"/>
      <c r="I133" s="364"/>
      <c r="J133" s="364"/>
      <c r="K133" s="364"/>
      <c r="L133" s="364"/>
      <c r="M133" s="364"/>
      <c r="N133" s="364"/>
      <c r="O133" s="364"/>
      <c r="P133" s="364"/>
      <c r="Q133" s="364"/>
      <c r="R133" s="364"/>
      <c r="S133" s="364"/>
      <c r="T133" s="364"/>
      <c r="U133" s="364"/>
      <c r="V133" s="364"/>
      <c r="W133" s="364"/>
      <c r="X133" s="364"/>
      <c r="Y133" s="364"/>
      <c r="Z133" s="364"/>
      <c r="AA133" s="364"/>
      <c r="AB133" s="364"/>
      <c r="AC133" s="364"/>
      <c r="AD133" s="364"/>
      <c r="AE133" s="364"/>
      <c r="AF133" s="364"/>
      <c r="AG133" s="364"/>
      <c r="AH133" s="364"/>
      <c r="AI133" s="364"/>
      <c r="AJ133" s="364"/>
      <c r="AK133" s="364"/>
      <c r="AL133" s="364"/>
      <c r="AM133" s="364"/>
      <c r="AN133" s="364"/>
      <c r="AO133" s="364"/>
      <c r="AP133" s="364"/>
      <c r="AQ133" s="364"/>
      <c r="AR133" s="364"/>
      <c r="AS133" s="364"/>
      <c r="AT133" s="364"/>
      <c r="AU133" s="364"/>
      <c r="AV133" s="364"/>
      <c r="AW133" s="364"/>
      <c r="AX133" s="364"/>
      <c r="AY133" s="364"/>
      <c r="AZ133" s="364"/>
      <c r="BA133" s="364"/>
      <c r="BB133" s="364"/>
      <c r="BC133" s="364"/>
      <c r="BD133" s="364"/>
      <c r="BE133" s="364"/>
      <c r="BF133" s="364"/>
      <c r="BG133" s="364"/>
      <c r="BH133" s="364"/>
      <c r="BI133" s="364"/>
      <c r="BJ133" s="364"/>
      <c r="BK133" s="364"/>
      <c r="BL133" s="364"/>
      <c r="BM133" s="364"/>
      <c r="BN133" s="364"/>
      <c r="BO133" s="364"/>
      <c r="BP133" s="364"/>
      <c r="BQ133" s="364"/>
      <c r="BR133" s="364"/>
      <c r="BS133" s="364"/>
      <c r="BT133" s="364"/>
      <c r="BU133" s="364"/>
      <c r="BV133" s="364"/>
      <c r="BW133" s="364"/>
      <c r="BX133" s="364"/>
      <c r="BY133" s="364"/>
      <c r="BZ133" s="364"/>
      <c r="CA133" s="364"/>
      <c r="CB133" s="364"/>
      <c r="CC133" s="364"/>
      <c r="CD133" s="364"/>
      <c r="CE133" s="364"/>
      <c r="CF133" s="364"/>
      <c r="CG133" s="364"/>
      <c r="CH133" s="364"/>
      <c r="CI133" s="364"/>
      <c r="CJ133" s="364"/>
      <c r="CK133" s="364"/>
      <c r="CL133" s="364"/>
    </row>
    <row r="134" spans="1:90" ht="27" customHeight="1">
      <c r="A134" s="364"/>
      <c r="B134" s="364"/>
      <c r="C134" s="364"/>
      <c r="D134" s="364"/>
      <c r="E134" s="364"/>
      <c r="F134" s="364"/>
      <c r="G134" s="364"/>
      <c r="H134" s="364"/>
      <c r="I134" s="364"/>
      <c r="J134" s="364"/>
      <c r="K134" s="364"/>
      <c r="L134" s="364"/>
      <c r="M134" s="364"/>
      <c r="N134" s="364"/>
      <c r="O134" s="364"/>
      <c r="P134" s="364"/>
      <c r="Q134" s="364"/>
      <c r="R134" s="364"/>
      <c r="S134" s="364"/>
      <c r="T134" s="364"/>
      <c r="U134" s="364"/>
      <c r="V134" s="364"/>
      <c r="W134" s="364"/>
      <c r="X134" s="364"/>
      <c r="Y134" s="364"/>
      <c r="Z134" s="364"/>
      <c r="AA134" s="364"/>
      <c r="AB134" s="364"/>
      <c r="AC134" s="364"/>
      <c r="AD134" s="364"/>
      <c r="AE134" s="364"/>
      <c r="AF134" s="364"/>
      <c r="AG134" s="364"/>
      <c r="AH134" s="364"/>
      <c r="AI134" s="364"/>
      <c r="AJ134" s="364"/>
      <c r="AK134" s="364"/>
      <c r="AL134" s="364"/>
      <c r="AM134" s="364"/>
      <c r="AN134" s="364"/>
      <c r="AO134" s="364"/>
      <c r="AP134" s="364"/>
      <c r="AQ134" s="364"/>
      <c r="AR134" s="364"/>
      <c r="AS134" s="364"/>
      <c r="AT134" s="364"/>
      <c r="AU134" s="364"/>
      <c r="AV134" s="364"/>
      <c r="AW134" s="364"/>
      <c r="AX134" s="364"/>
      <c r="AY134" s="364"/>
      <c r="AZ134" s="364"/>
      <c r="BA134" s="364"/>
      <c r="BB134" s="364"/>
      <c r="BC134" s="364"/>
      <c r="BD134" s="364"/>
      <c r="BE134" s="364"/>
      <c r="BF134" s="364"/>
      <c r="BG134" s="364"/>
      <c r="BH134" s="364"/>
      <c r="BI134" s="364"/>
      <c r="BJ134" s="364"/>
      <c r="BK134" s="364"/>
      <c r="BL134" s="364"/>
      <c r="BM134" s="364"/>
      <c r="BN134" s="364"/>
      <c r="BO134" s="364"/>
      <c r="BP134" s="364"/>
      <c r="BQ134" s="364"/>
      <c r="BR134" s="364"/>
      <c r="BS134" s="364"/>
      <c r="BT134" s="364"/>
      <c r="BU134" s="364"/>
      <c r="BV134" s="364"/>
      <c r="BW134" s="364"/>
      <c r="BX134" s="364"/>
      <c r="BY134" s="364"/>
      <c r="BZ134" s="364"/>
      <c r="CA134" s="364"/>
      <c r="CB134" s="364"/>
      <c r="CC134" s="364"/>
      <c r="CD134" s="364"/>
      <c r="CE134" s="364"/>
      <c r="CF134" s="364"/>
      <c r="CG134" s="364"/>
      <c r="CH134" s="364"/>
      <c r="CI134" s="364"/>
      <c r="CJ134" s="364"/>
      <c r="CK134" s="364"/>
      <c r="CL134" s="364"/>
    </row>
    <row r="135" spans="1:90" ht="27" customHeight="1">
      <c r="A135" s="364"/>
      <c r="B135" s="364"/>
      <c r="C135" s="364"/>
      <c r="D135" s="364"/>
      <c r="E135" s="364"/>
      <c r="F135" s="364"/>
      <c r="G135" s="364"/>
      <c r="H135" s="364"/>
      <c r="I135" s="364"/>
      <c r="J135" s="364"/>
      <c r="K135" s="364"/>
      <c r="L135" s="364"/>
      <c r="M135" s="364"/>
      <c r="N135" s="364"/>
      <c r="O135" s="364"/>
      <c r="P135" s="364"/>
      <c r="Q135" s="364"/>
      <c r="R135" s="364"/>
      <c r="S135" s="364"/>
      <c r="T135" s="364"/>
      <c r="U135" s="364"/>
      <c r="V135" s="364"/>
      <c r="W135" s="364"/>
      <c r="X135" s="364"/>
      <c r="Y135" s="364"/>
      <c r="Z135" s="364"/>
      <c r="AA135" s="364"/>
      <c r="AB135" s="364"/>
      <c r="AC135" s="364"/>
      <c r="AD135" s="364"/>
      <c r="AE135" s="364"/>
      <c r="AF135" s="364"/>
      <c r="AG135" s="364"/>
      <c r="AH135" s="364"/>
      <c r="AI135" s="364"/>
      <c r="AJ135" s="364"/>
      <c r="AK135" s="364"/>
      <c r="AL135" s="364"/>
      <c r="AM135" s="364"/>
      <c r="AN135" s="364"/>
      <c r="AO135" s="364"/>
      <c r="AP135" s="364"/>
      <c r="AQ135" s="364"/>
      <c r="AR135" s="364"/>
      <c r="AS135" s="364"/>
      <c r="AT135" s="364"/>
      <c r="AU135" s="364"/>
      <c r="AV135" s="364"/>
      <c r="AW135" s="364"/>
      <c r="AX135" s="364"/>
      <c r="AY135" s="364"/>
      <c r="AZ135" s="364"/>
      <c r="BA135" s="364"/>
      <c r="BB135" s="364"/>
      <c r="BC135" s="364"/>
      <c r="BD135" s="364"/>
      <c r="BE135" s="364"/>
      <c r="BF135" s="364"/>
      <c r="BG135" s="364"/>
      <c r="BH135" s="364"/>
      <c r="BI135" s="364"/>
      <c r="BJ135" s="364"/>
      <c r="BK135" s="364"/>
      <c r="BL135" s="364"/>
      <c r="BM135" s="364"/>
      <c r="BN135" s="364"/>
      <c r="BO135" s="364"/>
      <c r="BP135" s="364"/>
      <c r="BQ135" s="364"/>
      <c r="BR135" s="364"/>
      <c r="BS135" s="364"/>
      <c r="BT135" s="364"/>
      <c r="BU135" s="364"/>
      <c r="BV135" s="364"/>
      <c r="BW135" s="364"/>
      <c r="BX135" s="364"/>
      <c r="BY135" s="364"/>
      <c r="BZ135" s="364"/>
      <c r="CA135" s="364"/>
      <c r="CB135" s="364"/>
      <c r="CC135" s="364"/>
      <c r="CD135" s="364"/>
      <c r="CE135" s="364"/>
      <c r="CF135" s="364"/>
      <c r="CG135" s="364"/>
      <c r="CH135" s="364"/>
      <c r="CI135" s="364"/>
      <c r="CJ135" s="364"/>
      <c r="CK135" s="364"/>
      <c r="CL135" s="364"/>
    </row>
    <row r="136" spans="1:90" ht="27" customHeight="1">
      <c r="A136" s="364"/>
      <c r="B136" s="364"/>
      <c r="C136" s="364"/>
      <c r="D136" s="364"/>
      <c r="E136" s="364"/>
      <c r="F136" s="364"/>
      <c r="G136" s="364"/>
      <c r="H136" s="364"/>
      <c r="I136" s="364"/>
      <c r="J136" s="364"/>
      <c r="K136" s="364"/>
      <c r="L136" s="364"/>
      <c r="M136" s="364"/>
      <c r="N136" s="364"/>
      <c r="O136" s="364"/>
      <c r="P136" s="364"/>
      <c r="Q136" s="364"/>
      <c r="R136" s="364"/>
      <c r="S136" s="364"/>
      <c r="T136" s="364"/>
      <c r="U136" s="364"/>
      <c r="V136" s="364"/>
      <c r="W136" s="364"/>
      <c r="X136" s="364"/>
      <c r="Y136" s="364"/>
      <c r="Z136" s="364"/>
      <c r="AA136" s="364"/>
      <c r="AB136" s="364"/>
      <c r="AC136" s="364"/>
      <c r="AD136" s="364"/>
      <c r="AE136" s="364"/>
      <c r="AF136" s="364"/>
      <c r="AG136" s="364"/>
      <c r="AH136" s="364"/>
      <c r="AI136" s="364"/>
      <c r="AJ136" s="364"/>
      <c r="AK136" s="364"/>
      <c r="AL136" s="364"/>
      <c r="AM136" s="364"/>
      <c r="AN136" s="364"/>
      <c r="AO136" s="364"/>
      <c r="AP136" s="364"/>
      <c r="AQ136" s="364"/>
      <c r="AR136" s="364"/>
      <c r="AS136" s="364"/>
      <c r="AT136" s="364"/>
      <c r="AU136" s="364"/>
      <c r="AV136" s="364"/>
      <c r="AW136" s="364"/>
      <c r="AX136" s="364"/>
      <c r="AY136" s="364"/>
      <c r="AZ136" s="364"/>
      <c r="BA136" s="364"/>
      <c r="BB136" s="364"/>
      <c r="BC136" s="364"/>
      <c r="BD136" s="364"/>
      <c r="BE136" s="364"/>
      <c r="BF136" s="364"/>
      <c r="BG136" s="364"/>
      <c r="BH136" s="364"/>
      <c r="BI136" s="364"/>
      <c r="BJ136" s="364"/>
      <c r="BK136" s="364"/>
      <c r="BL136" s="364"/>
      <c r="BM136" s="364"/>
      <c r="BN136" s="364"/>
      <c r="BO136" s="364"/>
      <c r="BP136" s="364"/>
      <c r="BQ136" s="364"/>
      <c r="BR136" s="364"/>
      <c r="BS136" s="364"/>
      <c r="BT136" s="364"/>
      <c r="BU136" s="364"/>
      <c r="BV136" s="364"/>
      <c r="BW136" s="364"/>
      <c r="BX136" s="364"/>
      <c r="BY136" s="364"/>
      <c r="BZ136" s="364"/>
      <c r="CA136" s="364"/>
      <c r="CB136" s="364"/>
      <c r="CC136" s="364"/>
      <c r="CD136" s="364"/>
      <c r="CE136" s="364"/>
      <c r="CF136" s="364"/>
      <c r="CG136" s="364"/>
      <c r="CH136" s="364"/>
      <c r="CI136" s="364"/>
      <c r="CJ136" s="364"/>
      <c r="CK136" s="364"/>
      <c r="CL136" s="364"/>
    </row>
    <row r="137" spans="1:90" ht="27" customHeight="1">
      <c r="A137" s="364"/>
      <c r="B137" s="364"/>
      <c r="C137" s="364"/>
      <c r="D137" s="364"/>
      <c r="E137" s="364"/>
      <c r="F137" s="364"/>
      <c r="G137" s="364"/>
      <c r="H137" s="364"/>
      <c r="I137" s="364"/>
      <c r="J137" s="364"/>
      <c r="K137" s="364"/>
      <c r="L137" s="364"/>
      <c r="M137" s="364"/>
      <c r="N137" s="364"/>
      <c r="O137" s="364"/>
      <c r="P137" s="364"/>
      <c r="Q137" s="364"/>
      <c r="R137" s="364"/>
      <c r="S137" s="364"/>
      <c r="T137" s="364"/>
      <c r="U137" s="364"/>
      <c r="V137" s="364"/>
      <c r="W137" s="364"/>
      <c r="X137" s="364"/>
      <c r="Y137" s="364"/>
      <c r="Z137" s="364"/>
      <c r="AA137" s="364"/>
      <c r="AB137" s="364"/>
      <c r="AC137" s="364"/>
      <c r="AD137" s="364"/>
      <c r="AE137" s="364"/>
      <c r="AF137" s="364"/>
      <c r="AG137" s="364"/>
      <c r="AH137" s="364"/>
      <c r="AI137" s="364"/>
      <c r="AJ137" s="364"/>
      <c r="AK137" s="364"/>
      <c r="AL137" s="364"/>
      <c r="AM137" s="364"/>
      <c r="AN137" s="364"/>
      <c r="AO137" s="364"/>
      <c r="AP137" s="364"/>
      <c r="AQ137" s="364"/>
      <c r="AR137" s="364"/>
      <c r="AS137" s="364"/>
      <c r="AT137" s="364"/>
      <c r="AU137" s="364"/>
      <c r="AV137" s="364"/>
      <c r="AW137" s="364"/>
      <c r="AX137" s="364"/>
      <c r="AY137" s="364"/>
      <c r="AZ137" s="364"/>
      <c r="BA137" s="364"/>
      <c r="BB137" s="364"/>
      <c r="BC137" s="364"/>
      <c r="BD137" s="364"/>
      <c r="BE137" s="364"/>
      <c r="BF137" s="364"/>
      <c r="BG137" s="364"/>
      <c r="BH137" s="364"/>
      <c r="BI137" s="364"/>
      <c r="BJ137" s="364"/>
      <c r="BK137" s="364"/>
      <c r="BL137" s="364"/>
      <c r="BM137" s="364"/>
      <c r="BN137" s="364"/>
      <c r="BO137" s="364"/>
      <c r="BP137" s="364"/>
      <c r="BQ137" s="364"/>
      <c r="BR137" s="364"/>
      <c r="BS137" s="364"/>
      <c r="BT137" s="364"/>
      <c r="BU137" s="364"/>
      <c r="BV137" s="364"/>
      <c r="BW137" s="364"/>
      <c r="BX137" s="364"/>
      <c r="BY137" s="364"/>
      <c r="BZ137" s="364"/>
      <c r="CA137" s="364"/>
      <c r="CB137" s="364"/>
      <c r="CC137" s="364"/>
      <c r="CD137" s="364"/>
      <c r="CE137" s="364"/>
      <c r="CF137" s="364"/>
      <c r="CG137" s="364"/>
      <c r="CH137" s="364"/>
      <c r="CI137" s="364"/>
      <c r="CJ137" s="364"/>
      <c r="CK137" s="364"/>
      <c r="CL137" s="364"/>
    </row>
    <row r="138" spans="1:90" ht="27" customHeight="1">
      <c r="A138" s="364"/>
      <c r="B138" s="364"/>
      <c r="C138" s="364"/>
      <c r="D138" s="364"/>
      <c r="E138" s="364"/>
      <c r="F138" s="364"/>
      <c r="G138" s="364"/>
      <c r="H138" s="364"/>
      <c r="I138" s="364"/>
      <c r="J138" s="364"/>
      <c r="K138" s="364"/>
      <c r="L138" s="364"/>
      <c r="M138" s="364"/>
      <c r="N138" s="364"/>
      <c r="O138" s="364"/>
      <c r="P138" s="364"/>
      <c r="Q138" s="364"/>
      <c r="R138" s="364"/>
      <c r="S138" s="364"/>
      <c r="T138" s="364"/>
      <c r="U138" s="364"/>
      <c r="V138" s="364"/>
      <c r="W138" s="364"/>
      <c r="X138" s="364"/>
      <c r="Y138" s="364"/>
      <c r="Z138" s="364"/>
      <c r="AA138" s="364"/>
      <c r="AB138" s="364"/>
      <c r="AC138" s="364"/>
      <c r="AD138" s="364"/>
      <c r="AE138" s="364"/>
      <c r="AF138" s="364"/>
      <c r="AG138" s="364"/>
      <c r="AH138" s="364"/>
      <c r="AI138" s="364"/>
      <c r="AJ138" s="364"/>
      <c r="AK138" s="364"/>
      <c r="AL138" s="364"/>
      <c r="AM138" s="364"/>
      <c r="AN138" s="364"/>
      <c r="AO138" s="364"/>
      <c r="AP138" s="364"/>
      <c r="AQ138" s="364"/>
      <c r="AR138" s="364"/>
      <c r="AS138" s="364"/>
      <c r="AT138" s="364"/>
      <c r="AU138" s="364"/>
      <c r="AV138" s="364"/>
      <c r="AW138" s="364"/>
      <c r="AX138" s="364"/>
      <c r="AY138" s="364"/>
      <c r="AZ138" s="364"/>
      <c r="BA138" s="364"/>
      <c r="BB138" s="364"/>
      <c r="BC138" s="364"/>
      <c r="BD138" s="364"/>
      <c r="BE138" s="364"/>
      <c r="BF138" s="364"/>
      <c r="BG138" s="364"/>
      <c r="BH138" s="364"/>
      <c r="BI138" s="364"/>
      <c r="BJ138" s="364"/>
      <c r="BK138" s="364"/>
      <c r="BL138" s="364"/>
      <c r="BM138" s="364"/>
      <c r="BN138" s="364"/>
      <c r="BO138" s="364"/>
      <c r="BP138" s="364"/>
      <c r="BQ138" s="364"/>
      <c r="BR138" s="364"/>
      <c r="BS138" s="364"/>
      <c r="BT138" s="364"/>
      <c r="BU138" s="364"/>
      <c r="BV138" s="364"/>
      <c r="BW138" s="364"/>
      <c r="BX138" s="364"/>
      <c r="BY138" s="364"/>
      <c r="BZ138" s="364"/>
      <c r="CA138" s="364"/>
      <c r="CB138" s="364"/>
      <c r="CC138" s="364"/>
      <c r="CD138" s="364"/>
      <c r="CE138" s="364"/>
      <c r="CF138" s="364"/>
      <c r="CG138" s="364"/>
      <c r="CH138" s="364"/>
      <c r="CI138" s="364"/>
      <c r="CJ138" s="364"/>
      <c r="CK138" s="364"/>
      <c r="CL138" s="364"/>
    </row>
    <row r="139" spans="1:90" ht="27" customHeight="1">
      <c r="A139" s="364"/>
      <c r="B139" s="364"/>
      <c r="C139" s="364"/>
      <c r="D139" s="364"/>
      <c r="E139" s="364"/>
      <c r="F139" s="364"/>
      <c r="G139" s="364"/>
      <c r="H139" s="364"/>
      <c r="I139" s="364"/>
      <c r="J139" s="364"/>
      <c r="K139" s="364"/>
      <c r="L139" s="364"/>
      <c r="M139" s="364"/>
      <c r="N139" s="364"/>
      <c r="O139" s="364"/>
      <c r="P139" s="364"/>
      <c r="Q139" s="364"/>
      <c r="R139" s="364"/>
      <c r="S139" s="364"/>
      <c r="T139" s="364"/>
      <c r="U139" s="364"/>
      <c r="V139" s="364"/>
      <c r="W139" s="364"/>
      <c r="X139" s="364"/>
      <c r="Y139" s="364"/>
      <c r="Z139" s="364"/>
      <c r="AA139" s="364"/>
      <c r="AB139" s="364"/>
      <c r="AC139" s="364"/>
      <c r="AD139" s="364"/>
      <c r="AE139" s="364"/>
      <c r="AF139" s="364"/>
      <c r="AG139" s="364"/>
      <c r="AH139" s="364"/>
      <c r="AI139" s="364"/>
      <c r="AJ139" s="364"/>
      <c r="AK139" s="364"/>
      <c r="AL139" s="364"/>
      <c r="AM139" s="364"/>
      <c r="AN139" s="364"/>
      <c r="AO139" s="364"/>
      <c r="AP139" s="364"/>
      <c r="AQ139" s="364"/>
      <c r="AR139" s="364"/>
      <c r="AS139" s="364"/>
      <c r="AT139" s="364"/>
      <c r="AU139" s="364"/>
      <c r="AV139" s="364"/>
      <c r="AW139" s="364"/>
      <c r="AX139" s="364"/>
      <c r="AY139" s="364"/>
      <c r="AZ139" s="364"/>
      <c r="BA139" s="364"/>
      <c r="BB139" s="364"/>
      <c r="BC139" s="364"/>
      <c r="BD139" s="364"/>
      <c r="BE139" s="364"/>
      <c r="BF139" s="364"/>
      <c r="BG139" s="364"/>
      <c r="BH139" s="364"/>
      <c r="BI139" s="364"/>
      <c r="BJ139" s="364"/>
      <c r="BK139" s="364"/>
      <c r="BL139" s="364"/>
      <c r="BM139" s="364"/>
      <c r="BN139" s="364"/>
      <c r="BO139" s="364"/>
      <c r="BP139" s="364"/>
      <c r="BQ139" s="364"/>
      <c r="BR139" s="364"/>
      <c r="BS139" s="364"/>
      <c r="BT139" s="364"/>
      <c r="BU139" s="364"/>
      <c r="BV139" s="364"/>
      <c r="BW139" s="364"/>
      <c r="BX139" s="364"/>
      <c r="BY139" s="364"/>
      <c r="BZ139" s="364"/>
      <c r="CA139" s="364"/>
      <c r="CB139" s="364"/>
      <c r="CC139" s="364"/>
      <c r="CD139" s="364"/>
      <c r="CE139" s="364"/>
      <c r="CF139" s="364"/>
      <c r="CG139" s="364"/>
      <c r="CH139" s="364"/>
      <c r="CI139" s="364"/>
      <c r="CJ139" s="364"/>
      <c r="CK139" s="364"/>
      <c r="CL139" s="364"/>
    </row>
    <row r="140" spans="1:90" ht="27" customHeight="1">
      <c r="A140" s="364"/>
      <c r="B140" s="364"/>
      <c r="C140" s="364"/>
      <c r="D140" s="364"/>
      <c r="E140" s="364"/>
      <c r="F140" s="364"/>
      <c r="G140" s="364"/>
      <c r="H140" s="364"/>
      <c r="I140" s="364"/>
      <c r="J140" s="364"/>
      <c r="K140" s="364"/>
      <c r="L140" s="364"/>
      <c r="M140" s="364"/>
      <c r="N140" s="364"/>
      <c r="O140" s="364"/>
      <c r="P140" s="364"/>
      <c r="Q140" s="364"/>
      <c r="R140" s="364"/>
      <c r="S140" s="364"/>
      <c r="T140" s="364"/>
      <c r="U140" s="364"/>
      <c r="V140" s="364"/>
      <c r="W140" s="364"/>
      <c r="X140" s="364"/>
      <c r="Y140" s="364"/>
      <c r="Z140" s="364"/>
      <c r="AA140" s="364"/>
      <c r="AB140" s="364"/>
      <c r="AC140" s="364"/>
      <c r="AD140" s="364"/>
      <c r="AE140" s="364"/>
      <c r="AF140" s="364"/>
      <c r="AG140" s="364"/>
      <c r="AH140" s="364"/>
      <c r="AI140" s="364"/>
      <c r="AJ140" s="364"/>
      <c r="AK140" s="364"/>
      <c r="AL140" s="364"/>
      <c r="AM140" s="364"/>
      <c r="AN140" s="364"/>
      <c r="AO140" s="364"/>
      <c r="AP140" s="364"/>
      <c r="AQ140" s="364"/>
      <c r="AR140" s="364"/>
      <c r="AS140" s="364"/>
      <c r="AT140" s="364"/>
      <c r="AU140" s="364"/>
      <c r="AV140" s="364"/>
      <c r="AW140" s="364"/>
      <c r="AX140" s="364"/>
      <c r="AY140" s="364"/>
      <c r="AZ140" s="364"/>
      <c r="BA140" s="364"/>
      <c r="BB140" s="364"/>
      <c r="BC140" s="364"/>
      <c r="BD140" s="364"/>
      <c r="BE140" s="364"/>
      <c r="BF140" s="364"/>
      <c r="BG140" s="364"/>
      <c r="BH140" s="364"/>
      <c r="BI140" s="364"/>
      <c r="BJ140" s="364"/>
      <c r="BK140" s="364"/>
      <c r="BL140" s="364"/>
      <c r="BM140" s="364"/>
      <c r="BN140" s="364"/>
      <c r="BO140" s="364"/>
      <c r="BP140" s="364"/>
      <c r="BQ140" s="364"/>
      <c r="BR140" s="364"/>
      <c r="BS140" s="364"/>
      <c r="BT140" s="364"/>
      <c r="BU140" s="364"/>
      <c r="BV140" s="364"/>
      <c r="BW140" s="364"/>
      <c r="BX140" s="364"/>
      <c r="BY140" s="364"/>
      <c r="BZ140" s="364"/>
      <c r="CA140" s="364"/>
      <c r="CB140" s="364"/>
      <c r="CC140" s="364"/>
      <c r="CD140" s="364"/>
      <c r="CE140" s="364"/>
      <c r="CF140" s="364"/>
      <c r="CG140" s="364"/>
      <c r="CH140" s="364"/>
      <c r="CI140" s="364"/>
      <c r="CJ140" s="364"/>
      <c r="CK140" s="364"/>
      <c r="CL140" s="364"/>
    </row>
    <row r="141" spans="1:90" ht="27" customHeight="1">
      <c r="A141" s="364"/>
      <c r="B141" s="364"/>
      <c r="C141" s="364"/>
      <c r="D141" s="364"/>
      <c r="E141" s="364"/>
      <c r="F141" s="364"/>
      <c r="G141" s="364"/>
      <c r="H141" s="364"/>
      <c r="I141" s="364"/>
      <c r="J141" s="364"/>
      <c r="K141" s="364"/>
      <c r="L141" s="364"/>
      <c r="M141" s="364"/>
      <c r="N141" s="364"/>
      <c r="O141" s="364"/>
      <c r="P141" s="364"/>
      <c r="Q141" s="364"/>
      <c r="R141" s="364"/>
      <c r="S141" s="364"/>
      <c r="T141" s="364"/>
      <c r="U141" s="364"/>
      <c r="V141" s="364"/>
      <c r="W141" s="364"/>
      <c r="X141" s="364"/>
      <c r="Y141" s="364"/>
      <c r="Z141" s="364"/>
      <c r="AA141" s="364"/>
      <c r="AB141" s="364"/>
      <c r="AC141" s="364"/>
      <c r="AD141" s="364"/>
      <c r="AE141" s="364"/>
      <c r="AF141" s="364"/>
      <c r="AG141" s="364"/>
      <c r="AH141" s="364"/>
      <c r="AI141" s="364"/>
      <c r="AJ141" s="364"/>
      <c r="AK141" s="364"/>
      <c r="AL141" s="364"/>
      <c r="AM141" s="364"/>
      <c r="AN141" s="364"/>
      <c r="AO141" s="364"/>
      <c r="AP141" s="364"/>
      <c r="AQ141" s="364"/>
      <c r="AR141" s="364"/>
      <c r="AS141" s="364"/>
      <c r="AT141" s="364"/>
      <c r="AU141" s="364"/>
      <c r="AV141" s="364"/>
      <c r="AW141" s="364"/>
      <c r="AX141" s="364"/>
      <c r="AY141" s="364"/>
      <c r="AZ141" s="364"/>
      <c r="BA141" s="364"/>
      <c r="BB141" s="364"/>
      <c r="BC141" s="364"/>
      <c r="BD141" s="364"/>
      <c r="BE141" s="364"/>
      <c r="BF141" s="364"/>
      <c r="BG141" s="364"/>
      <c r="BH141" s="364"/>
      <c r="BI141" s="364"/>
      <c r="BJ141" s="364"/>
      <c r="BK141" s="364"/>
      <c r="BL141" s="364"/>
      <c r="BM141" s="364"/>
      <c r="BN141" s="364"/>
      <c r="BO141" s="364"/>
      <c r="BP141" s="364"/>
      <c r="BQ141" s="364"/>
      <c r="BR141" s="364"/>
      <c r="BS141" s="364"/>
      <c r="BT141" s="364"/>
      <c r="BU141" s="364"/>
      <c r="BV141" s="364"/>
      <c r="BW141" s="364"/>
      <c r="BX141" s="364"/>
      <c r="BY141" s="364"/>
      <c r="BZ141" s="364"/>
      <c r="CA141" s="364"/>
      <c r="CB141" s="364"/>
      <c r="CC141" s="364"/>
      <c r="CD141" s="364"/>
      <c r="CE141" s="364"/>
      <c r="CF141" s="364"/>
      <c r="CG141" s="364"/>
      <c r="CH141" s="364"/>
      <c r="CI141" s="364"/>
      <c r="CJ141" s="364"/>
      <c r="CK141" s="364"/>
      <c r="CL141" s="364"/>
    </row>
    <row r="142" spans="1:90" ht="27" customHeight="1">
      <c r="A142" s="364"/>
      <c r="B142" s="364"/>
      <c r="C142" s="364"/>
      <c r="D142" s="364"/>
      <c r="E142" s="364"/>
      <c r="F142" s="364"/>
      <c r="G142" s="364"/>
      <c r="H142" s="364"/>
      <c r="I142" s="364"/>
      <c r="J142" s="364"/>
      <c r="K142" s="364"/>
      <c r="L142" s="364"/>
      <c r="M142" s="364"/>
      <c r="N142" s="364"/>
      <c r="O142" s="364"/>
      <c r="P142" s="364"/>
      <c r="Q142" s="364"/>
      <c r="R142" s="364"/>
      <c r="S142" s="364"/>
      <c r="T142" s="364"/>
      <c r="U142" s="364"/>
      <c r="V142" s="364"/>
      <c r="W142" s="364"/>
      <c r="X142" s="364"/>
      <c r="Y142" s="364"/>
      <c r="Z142" s="364"/>
      <c r="AA142" s="364"/>
      <c r="AB142" s="364"/>
      <c r="AC142" s="364"/>
      <c r="AD142" s="364"/>
      <c r="AE142" s="364"/>
      <c r="AF142" s="364"/>
      <c r="AG142" s="364"/>
      <c r="AH142" s="364"/>
      <c r="AI142" s="364"/>
      <c r="AJ142" s="364"/>
      <c r="AK142" s="364"/>
      <c r="AL142" s="364"/>
      <c r="AM142" s="364"/>
      <c r="AN142" s="364"/>
      <c r="AO142" s="364"/>
      <c r="AP142" s="364"/>
      <c r="AQ142" s="364"/>
      <c r="AR142" s="364"/>
      <c r="AS142" s="364"/>
      <c r="AT142" s="364"/>
      <c r="AU142" s="364"/>
      <c r="AV142" s="364"/>
      <c r="AW142" s="364"/>
      <c r="AX142" s="364"/>
      <c r="AY142" s="364"/>
      <c r="AZ142" s="364"/>
      <c r="BA142" s="364"/>
      <c r="BB142" s="364"/>
      <c r="BC142" s="364"/>
      <c r="BD142" s="364"/>
      <c r="BE142" s="364"/>
      <c r="BF142" s="364"/>
      <c r="BG142" s="364"/>
      <c r="BH142" s="364"/>
      <c r="BI142" s="364"/>
      <c r="BJ142" s="364"/>
      <c r="BK142" s="364"/>
      <c r="BL142" s="364"/>
      <c r="BM142" s="364"/>
      <c r="BN142" s="364"/>
      <c r="BO142" s="364"/>
      <c r="BP142" s="364"/>
      <c r="BQ142" s="364"/>
      <c r="BR142" s="364"/>
      <c r="BS142" s="364"/>
      <c r="BT142" s="364"/>
      <c r="BU142" s="364"/>
      <c r="BV142" s="364"/>
      <c r="BW142" s="364"/>
      <c r="BX142" s="364"/>
      <c r="BY142" s="364"/>
      <c r="BZ142" s="364"/>
      <c r="CA142" s="364"/>
      <c r="CB142" s="364"/>
      <c r="CC142" s="364"/>
      <c r="CD142" s="364"/>
      <c r="CE142" s="364"/>
      <c r="CF142" s="364"/>
      <c r="CG142" s="364"/>
      <c r="CH142" s="364"/>
      <c r="CI142" s="364"/>
      <c r="CJ142" s="364"/>
      <c r="CK142" s="364"/>
      <c r="CL142" s="364"/>
    </row>
    <row r="143" spans="1:90" ht="27" customHeight="1">
      <c r="A143" s="364"/>
      <c r="B143" s="364"/>
      <c r="C143" s="364"/>
      <c r="D143" s="364"/>
      <c r="E143" s="364"/>
      <c r="F143" s="364"/>
      <c r="G143" s="364"/>
      <c r="H143" s="364"/>
      <c r="I143" s="364"/>
      <c r="J143" s="364"/>
      <c r="K143" s="364"/>
      <c r="L143" s="364"/>
      <c r="M143" s="364"/>
      <c r="N143" s="364"/>
      <c r="O143" s="364"/>
      <c r="P143" s="364"/>
      <c r="Q143" s="364"/>
      <c r="R143" s="364"/>
      <c r="S143" s="364"/>
      <c r="T143" s="364"/>
      <c r="U143" s="364"/>
      <c r="V143" s="364"/>
      <c r="W143" s="364"/>
      <c r="X143" s="364"/>
      <c r="Y143" s="364"/>
      <c r="Z143" s="364"/>
      <c r="AA143" s="364"/>
      <c r="AB143" s="364"/>
      <c r="AC143" s="364"/>
      <c r="AD143" s="364"/>
      <c r="AE143" s="364"/>
      <c r="AF143" s="364"/>
      <c r="AG143" s="364"/>
      <c r="AH143" s="364"/>
      <c r="AI143" s="364"/>
      <c r="AJ143" s="364"/>
      <c r="AK143" s="364"/>
      <c r="AL143" s="364"/>
      <c r="AM143" s="364"/>
      <c r="AN143" s="364"/>
      <c r="AO143" s="364"/>
      <c r="AP143" s="364"/>
      <c r="AQ143" s="364"/>
      <c r="AR143" s="364"/>
      <c r="AS143" s="364"/>
      <c r="AT143" s="364"/>
      <c r="AU143" s="364"/>
      <c r="AV143" s="364"/>
      <c r="AW143" s="364"/>
      <c r="AX143" s="364"/>
      <c r="AY143" s="364"/>
      <c r="AZ143" s="364"/>
      <c r="BA143" s="364"/>
      <c r="BB143" s="364"/>
      <c r="BC143" s="364"/>
      <c r="BD143" s="364"/>
      <c r="BE143" s="364"/>
      <c r="BF143" s="364"/>
      <c r="BG143" s="364"/>
      <c r="BH143" s="364"/>
      <c r="BI143" s="364"/>
      <c r="BJ143" s="364"/>
      <c r="BK143" s="364"/>
      <c r="BL143" s="364"/>
      <c r="BM143" s="364"/>
      <c r="BN143" s="364"/>
      <c r="BO143" s="364"/>
      <c r="BP143" s="364"/>
      <c r="BQ143" s="364"/>
      <c r="BR143" s="364"/>
      <c r="BS143" s="364"/>
      <c r="BT143" s="364"/>
      <c r="BU143" s="364"/>
      <c r="BV143" s="364"/>
      <c r="BW143" s="364"/>
      <c r="BX143" s="364"/>
      <c r="BY143" s="364"/>
      <c r="BZ143" s="364"/>
      <c r="CA143" s="364"/>
      <c r="CB143" s="364"/>
      <c r="CC143" s="364"/>
      <c r="CD143" s="364"/>
      <c r="CE143" s="364"/>
      <c r="CF143" s="364"/>
      <c r="CG143" s="364"/>
      <c r="CH143" s="364"/>
      <c r="CI143" s="364"/>
      <c r="CJ143" s="364"/>
      <c r="CK143" s="364"/>
      <c r="CL143" s="364"/>
    </row>
    <row r="144" spans="1:90" ht="27" customHeight="1">
      <c r="A144" s="364"/>
      <c r="B144" s="364"/>
      <c r="C144" s="364"/>
      <c r="D144" s="364"/>
      <c r="E144" s="364"/>
      <c r="F144" s="364"/>
      <c r="G144" s="364"/>
      <c r="H144" s="364"/>
      <c r="I144" s="364"/>
      <c r="J144" s="364"/>
      <c r="K144" s="364"/>
      <c r="L144" s="364"/>
      <c r="M144" s="364"/>
      <c r="N144" s="364"/>
      <c r="O144" s="364"/>
      <c r="P144" s="364"/>
      <c r="Q144" s="364"/>
      <c r="R144" s="364"/>
      <c r="S144" s="364"/>
      <c r="T144" s="364"/>
      <c r="U144" s="364"/>
      <c r="V144" s="364"/>
      <c r="W144" s="364"/>
      <c r="X144" s="364"/>
      <c r="Y144" s="364"/>
      <c r="Z144" s="364"/>
      <c r="AA144" s="364"/>
      <c r="AB144" s="364"/>
      <c r="AC144" s="364"/>
      <c r="AD144" s="364"/>
      <c r="AE144" s="364"/>
      <c r="AF144" s="364"/>
      <c r="AG144" s="364"/>
      <c r="AH144" s="364"/>
      <c r="AI144" s="364"/>
      <c r="AJ144" s="364"/>
      <c r="AK144" s="364"/>
      <c r="AL144" s="364"/>
      <c r="AM144" s="364"/>
      <c r="AN144" s="364"/>
      <c r="AO144" s="364"/>
      <c r="AP144" s="364"/>
      <c r="AQ144" s="364"/>
      <c r="AR144" s="364"/>
      <c r="AS144" s="364"/>
      <c r="AT144" s="364"/>
      <c r="AU144" s="364"/>
      <c r="AV144" s="364"/>
      <c r="AW144" s="364"/>
      <c r="AX144" s="364"/>
      <c r="AY144" s="364"/>
      <c r="AZ144" s="364"/>
      <c r="BA144" s="364"/>
      <c r="BB144" s="364"/>
      <c r="BC144" s="364"/>
      <c r="BD144" s="364"/>
      <c r="BE144" s="364"/>
      <c r="BF144" s="364"/>
      <c r="BG144" s="364"/>
      <c r="BH144" s="364"/>
      <c r="BI144" s="364"/>
      <c r="BJ144" s="364"/>
      <c r="BK144" s="364"/>
      <c r="BL144" s="364"/>
      <c r="BM144" s="364"/>
      <c r="BN144" s="364"/>
      <c r="BO144" s="364"/>
      <c r="BP144" s="364"/>
      <c r="BQ144" s="364"/>
      <c r="BR144" s="364"/>
      <c r="BS144" s="364"/>
      <c r="BT144" s="364"/>
      <c r="BU144" s="364"/>
      <c r="BV144" s="364"/>
      <c r="BW144" s="364"/>
      <c r="BX144" s="364"/>
      <c r="BY144" s="364"/>
      <c r="BZ144" s="364"/>
      <c r="CA144" s="364"/>
      <c r="CB144" s="364"/>
      <c r="CC144" s="364"/>
      <c r="CD144" s="364"/>
      <c r="CE144" s="364"/>
      <c r="CF144" s="364"/>
      <c r="CG144" s="364"/>
      <c r="CH144" s="364"/>
      <c r="CI144" s="364"/>
      <c r="CJ144" s="364"/>
      <c r="CK144" s="364"/>
      <c r="CL144" s="364"/>
    </row>
    <row r="145" spans="1:90" ht="27" customHeight="1">
      <c r="A145" s="364"/>
      <c r="B145" s="364"/>
      <c r="C145" s="364"/>
      <c r="D145" s="364"/>
      <c r="E145" s="364"/>
      <c r="F145" s="364"/>
      <c r="G145" s="364"/>
      <c r="H145" s="364"/>
      <c r="I145" s="364"/>
      <c r="J145" s="364"/>
      <c r="K145" s="364"/>
      <c r="L145" s="364"/>
      <c r="M145" s="364"/>
      <c r="N145" s="364"/>
      <c r="O145" s="364"/>
      <c r="P145" s="364"/>
      <c r="Q145" s="364"/>
      <c r="R145" s="364"/>
      <c r="S145" s="364"/>
      <c r="T145" s="364"/>
      <c r="U145" s="364"/>
      <c r="V145" s="364"/>
      <c r="W145" s="364"/>
      <c r="X145" s="364"/>
      <c r="Y145" s="364"/>
      <c r="Z145" s="364"/>
      <c r="AA145" s="364"/>
      <c r="AB145" s="364"/>
      <c r="AC145" s="364"/>
      <c r="AD145" s="364"/>
      <c r="AE145" s="364"/>
      <c r="AF145" s="364"/>
      <c r="AG145" s="364"/>
      <c r="AH145" s="364"/>
      <c r="AI145" s="364"/>
      <c r="AJ145" s="364"/>
      <c r="AK145" s="364"/>
      <c r="AL145" s="364"/>
      <c r="AM145" s="364"/>
      <c r="AN145" s="364"/>
      <c r="AO145" s="364"/>
      <c r="AP145" s="364"/>
      <c r="AQ145" s="364"/>
      <c r="AR145" s="364"/>
      <c r="AS145" s="364"/>
      <c r="AT145" s="364"/>
      <c r="AU145" s="364"/>
      <c r="AV145" s="364"/>
      <c r="AW145" s="364"/>
      <c r="AX145" s="364"/>
      <c r="AY145" s="364"/>
      <c r="AZ145" s="364"/>
      <c r="BA145" s="364"/>
      <c r="BB145" s="364"/>
      <c r="BC145" s="364"/>
      <c r="BD145" s="364"/>
      <c r="BE145" s="364"/>
      <c r="BF145" s="364"/>
      <c r="BG145" s="364"/>
      <c r="BH145" s="364"/>
      <c r="BI145" s="364"/>
      <c r="BJ145" s="364"/>
      <c r="BK145" s="364"/>
      <c r="BL145" s="364"/>
      <c r="BM145" s="364"/>
      <c r="BN145" s="364"/>
      <c r="BO145" s="364"/>
      <c r="BP145" s="364"/>
      <c r="BQ145" s="364"/>
      <c r="BR145" s="364"/>
      <c r="BS145" s="364"/>
      <c r="BT145" s="364"/>
      <c r="BU145" s="364"/>
      <c r="BV145" s="364"/>
      <c r="BW145" s="364"/>
      <c r="BX145" s="364"/>
      <c r="BY145" s="364"/>
      <c r="BZ145" s="364"/>
      <c r="CA145" s="364"/>
      <c r="CB145" s="364"/>
      <c r="CC145" s="364"/>
      <c r="CD145" s="364"/>
      <c r="CE145" s="364"/>
      <c r="CF145" s="364"/>
      <c r="CG145" s="364"/>
      <c r="CH145" s="364"/>
      <c r="CI145" s="364"/>
      <c r="CJ145" s="364"/>
      <c r="CK145" s="364"/>
      <c r="CL145" s="364"/>
    </row>
    <row r="146" spans="1:90" ht="27" customHeight="1">
      <c r="A146" s="364"/>
      <c r="B146" s="364"/>
      <c r="C146" s="364"/>
      <c r="D146" s="364"/>
      <c r="E146" s="364"/>
      <c r="F146" s="364"/>
      <c r="G146" s="364"/>
      <c r="H146" s="364"/>
      <c r="I146" s="364"/>
      <c r="J146" s="364"/>
      <c r="K146" s="364"/>
      <c r="L146" s="364"/>
      <c r="M146" s="364"/>
      <c r="N146" s="364"/>
      <c r="O146" s="364"/>
      <c r="P146" s="364"/>
      <c r="Q146" s="364"/>
      <c r="R146" s="364"/>
      <c r="S146" s="364"/>
      <c r="T146" s="364"/>
      <c r="U146" s="364"/>
      <c r="V146" s="364"/>
      <c r="W146" s="364"/>
      <c r="X146" s="364"/>
      <c r="Y146" s="364"/>
      <c r="Z146" s="364"/>
      <c r="AA146" s="364"/>
      <c r="AB146" s="364"/>
      <c r="AC146" s="364"/>
      <c r="AD146" s="364"/>
      <c r="AE146" s="364"/>
      <c r="AF146" s="364"/>
      <c r="AG146" s="364"/>
      <c r="AH146" s="364"/>
      <c r="AI146" s="364"/>
      <c r="AJ146" s="364"/>
      <c r="AK146" s="364"/>
      <c r="AL146" s="364"/>
      <c r="AM146" s="364"/>
      <c r="AN146" s="364"/>
      <c r="AO146" s="364"/>
      <c r="AP146" s="364"/>
      <c r="AQ146" s="364"/>
      <c r="AR146" s="364"/>
      <c r="AS146" s="364"/>
      <c r="AT146" s="364"/>
      <c r="AU146" s="364"/>
      <c r="AV146" s="364"/>
      <c r="AW146" s="364"/>
      <c r="AX146" s="364"/>
      <c r="AY146" s="364"/>
      <c r="AZ146" s="364"/>
      <c r="BA146" s="364"/>
      <c r="BB146" s="364"/>
      <c r="BC146" s="364"/>
      <c r="BD146" s="364"/>
      <c r="BE146" s="364"/>
      <c r="BF146" s="364"/>
      <c r="BG146" s="364"/>
      <c r="BH146" s="364"/>
      <c r="BI146" s="364"/>
      <c r="BJ146" s="364"/>
      <c r="BK146" s="364"/>
      <c r="BL146" s="364"/>
      <c r="BM146" s="364"/>
      <c r="BN146" s="364"/>
      <c r="BO146" s="364"/>
      <c r="BP146" s="364"/>
      <c r="BQ146" s="364"/>
      <c r="BR146" s="364"/>
      <c r="BS146" s="364"/>
      <c r="BT146" s="364"/>
      <c r="BU146" s="364"/>
      <c r="BV146" s="364"/>
      <c r="BW146" s="364"/>
      <c r="BX146" s="364"/>
      <c r="BY146" s="364"/>
      <c r="BZ146" s="364"/>
      <c r="CA146" s="364"/>
      <c r="CB146" s="364"/>
      <c r="CC146" s="364"/>
      <c r="CD146" s="364"/>
      <c r="CE146" s="364"/>
      <c r="CF146" s="364"/>
      <c r="CG146" s="364"/>
      <c r="CH146" s="364"/>
      <c r="CI146" s="364"/>
      <c r="CJ146" s="364"/>
      <c r="CK146" s="364"/>
      <c r="CL146" s="364"/>
    </row>
    <row r="147" spans="1:90" ht="27" customHeight="1">
      <c r="A147" s="364"/>
      <c r="B147" s="364"/>
      <c r="C147" s="364"/>
      <c r="D147" s="364"/>
      <c r="E147" s="364"/>
      <c r="F147" s="364"/>
      <c r="G147" s="364"/>
      <c r="H147" s="364"/>
      <c r="I147" s="364"/>
      <c r="J147" s="364"/>
      <c r="K147" s="364"/>
      <c r="L147" s="364"/>
      <c r="M147" s="364"/>
      <c r="N147" s="364"/>
      <c r="O147" s="364"/>
      <c r="P147" s="364"/>
      <c r="Q147" s="364"/>
      <c r="R147" s="364"/>
      <c r="S147" s="364"/>
      <c r="T147" s="364"/>
      <c r="U147" s="364"/>
      <c r="V147" s="364"/>
      <c r="W147" s="364"/>
      <c r="X147" s="364"/>
      <c r="Y147" s="364"/>
      <c r="Z147" s="364"/>
      <c r="AA147" s="364"/>
      <c r="AB147" s="364"/>
      <c r="AC147" s="364"/>
      <c r="AD147" s="364"/>
      <c r="AE147" s="364"/>
      <c r="AF147" s="364"/>
      <c r="AG147" s="364"/>
      <c r="AH147" s="364"/>
      <c r="AI147" s="364"/>
      <c r="AJ147" s="364"/>
      <c r="AK147" s="364"/>
      <c r="AL147" s="364"/>
      <c r="AM147" s="364"/>
      <c r="AN147" s="364"/>
      <c r="AO147" s="364"/>
      <c r="AP147" s="364"/>
      <c r="AQ147" s="364"/>
      <c r="AR147" s="364"/>
      <c r="AS147" s="364"/>
      <c r="AT147" s="364"/>
      <c r="AU147" s="364"/>
      <c r="AV147" s="364"/>
      <c r="AW147" s="364"/>
      <c r="AX147" s="364"/>
      <c r="AY147" s="364"/>
      <c r="AZ147" s="364"/>
      <c r="BA147" s="364"/>
      <c r="BB147" s="364"/>
      <c r="BC147" s="364"/>
      <c r="BD147" s="364"/>
      <c r="BE147" s="364"/>
      <c r="BF147" s="364"/>
      <c r="BG147" s="364"/>
      <c r="BH147" s="364"/>
      <c r="BI147" s="364"/>
      <c r="BJ147" s="364"/>
      <c r="BK147" s="364"/>
      <c r="BL147" s="364"/>
      <c r="BM147" s="364"/>
      <c r="BN147" s="364"/>
      <c r="BO147" s="364"/>
      <c r="BP147" s="364"/>
      <c r="BQ147" s="364"/>
      <c r="BR147" s="364"/>
      <c r="BS147" s="364"/>
      <c r="BT147" s="364"/>
      <c r="BU147" s="364"/>
      <c r="BV147" s="364"/>
      <c r="BW147" s="364"/>
      <c r="BX147" s="364"/>
      <c r="BY147" s="364"/>
      <c r="BZ147" s="364"/>
      <c r="CA147" s="364"/>
      <c r="CB147" s="364"/>
      <c r="CC147" s="364"/>
      <c r="CD147" s="364"/>
      <c r="CE147" s="364"/>
      <c r="CF147" s="364"/>
      <c r="CG147" s="364"/>
      <c r="CH147" s="364"/>
      <c r="CI147" s="364"/>
      <c r="CJ147" s="364"/>
      <c r="CK147" s="364"/>
      <c r="CL147" s="364"/>
    </row>
    <row r="148" spans="1:90" ht="27" customHeight="1">
      <c r="A148" s="364"/>
      <c r="B148" s="364"/>
      <c r="C148" s="364"/>
      <c r="D148" s="364"/>
      <c r="E148" s="364"/>
      <c r="F148" s="364"/>
      <c r="G148" s="364"/>
      <c r="H148" s="364"/>
      <c r="I148" s="364"/>
      <c r="J148" s="364"/>
      <c r="K148" s="364"/>
      <c r="L148" s="364"/>
      <c r="M148" s="364"/>
      <c r="N148" s="364"/>
      <c r="O148" s="364"/>
      <c r="P148" s="364"/>
      <c r="Q148" s="364"/>
      <c r="R148" s="364"/>
      <c r="S148" s="364"/>
      <c r="T148" s="364"/>
      <c r="U148" s="364"/>
      <c r="V148" s="364"/>
      <c r="W148" s="364"/>
      <c r="X148" s="364"/>
      <c r="Y148" s="364"/>
      <c r="Z148" s="364"/>
      <c r="AA148" s="364"/>
      <c r="AB148" s="364"/>
      <c r="AC148" s="364"/>
      <c r="AD148" s="364"/>
      <c r="AE148" s="364"/>
      <c r="AF148" s="364"/>
      <c r="AG148" s="364"/>
      <c r="AH148" s="364"/>
      <c r="AI148" s="364"/>
      <c r="AJ148" s="364"/>
      <c r="AK148" s="364"/>
      <c r="AL148" s="364"/>
      <c r="AM148" s="364"/>
      <c r="AN148" s="364"/>
      <c r="AO148" s="364"/>
      <c r="AP148" s="364"/>
      <c r="AQ148" s="364"/>
      <c r="AR148" s="364"/>
      <c r="AS148" s="364"/>
      <c r="AT148" s="364"/>
      <c r="AU148" s="364"/>
      <c r="AV148" s="364"/>
      <c r="AW148" s="364"/>
      <c r="AX148" s="364"/>
      <c r="AY148" s="364"/>
      <c r="AZ148" s="364"/>
      <c r="BA148" s="364"/>
      <c r="BB148" s="364"/>
      <c r="BC148" s="364"/>
      <c r="BD148" s="364"/>
      <c r="BE148" s="364"/>
      <c r="BF148" s="364"/>
      <c r="BG148" s="364"/>
      <c r="BH148" s="364"/>
      <c r="BI148" s="364"/>
      <c r="BJ148" s="364"/>
      <c r="BK148" s="364"/>
      <c r="BL148" s="364"/>
      <c r="BM148" s="364"/>
      <c r="BN148" s="364"/>
      <c r="BO148" s="364"/>
      <c r="BP148" s="364"/>
      <c r="BQ148" s="364"/>
      <c r="BR148" s="364"/>
      <c r="BS148" s="364"/>
      <c r="BT148" s="364"/>
      <c r="BU148" s="364"/>
      <c r="BV148" s="364"/>
      <c r="BW148" s="364"/>
      <c r="BX148" s="364"/>
      <c r="BY148" s="364"/>
      <c r="BZ148" s="364"/>
      <c r="CA148" s="364"/>
      <c r="CB148" s="364"/>
      <c r="CC148" s="364"/>
      <c r="CD148" s="364"/>
      <c r="CE148" s="364"/>
      <c r="CF148" s="364"/>
      <c r="CG148" s="364"/>
      <c r="CH148" s="364"/>
      <c r="CI148" s="364"/>
      <c r="CJ148" s="364"/>
      <c r="CK148" s="364"/>
      <c r="CL148" s="364"/>
    </row>
    <row r="149" spans="1:90" ht="27" customHeight="1">
      <c r="A149" s="364"/>
      <c r="B149" s="364"/>
      <c r="C149" s="364"/>
      <c r="D149" s="364"/>
      <c r="E149" s="364"/>
      <c r="F149" s="364"/>
      <c r="G149" s="364"/>
      <c r="H149" s="364"/>
      <c r="I149" s="364"/>
      <c r="J149" s="364"/>
      <c r="K149" s="364"/>
      <c r="L149" s="364"/>
      <c r="M149" s="364"/>
      <c r="N149" s="364"/>
      <c r="O149" s="364"/>
      <c r="P149" s="364"/>
      <c r="Q149" s="364"/>
      <c r="R149" s="364"/>
      <c r="S149" s="364"/>
      <c r="T149" s="364"/>
      <c r="U149" s="364"/>
      <c r="V149" s="364"/>
      <c r="W149" s="364"/>
      <c r="X149" s="364"/>
      <c r="Y149" s="364"/>
      <c r="Z149" s="364"/>
      <c r="AA149" s="364"/>
      <c r="AB149" s="364"/>
      <c r="AC149" s="364"/>
      <c r="AD149" s="364"/>
      <c r="AE149" s="364"/>
      <c r="AF149" s="364"/>
      <c r="AG149" s="364"/>
      <c r="AH149" s="364"/>
      <c r="AI149" s="364"/>
      <c r="AJ149" s="364"/>
      <c r="AK149" s="364"/>
      <c r="AL149" s="364"/>
      <c r="AM149" s="364"/>
      <c r="AN149" s="364"/>
      <c r="AO149" s="364"/>
      <c r="AP149" s="364"/>
      <c r="AQ149" s="364"/>
      <c r="AR149" s="364"/>
      <c r="AS149" s="364"/>
      <c r="AT149" s="364"/>
      <c r="AU149" s="364"/>
      <c r="AV149" s="364"/>
      <c r="AW149" s="364"/>
      <c r="AX149" s="364"/>
      <c r="AY149" s="364"/>
      <c r="AZ149" s="364"/>
      <c r="BA149" s="364"/>
      <c r="BB149" s="364"/>
      <c r="BC149" s="364"/>
      <c r="BD149" s="364"/>
      <c r="BE149" s="364"/>
      <c r="BF149" s="364"/>
      <c r="BG149" s="364"/>
      <c r="BH149" s="364"/>
      <c r="BI149" s="364"/>
      <c r="BJ149" s="364"/>
      <c r="BK149" s="364"/>
      <c r="BL149" s="364"/>
      <c r="BM149" s="364"/>
      <c r="BN149" s="364"/>
      <c r="BO149" s="364"/>
      <c r="BP149" s="364"/>
      <c r="BQ149" s="364"/>
      <c r="BR149" s="364"/>
      <c r="BS149" s="364"/>
      <c r="BT149" s="364"/>
      <c r="BU149" s="364"/>
      <c r="BV149" s="364"/>
      <c r="BW149" s="364"/>
      <c r="BX149" s="364"/>
      <c r="BY149" s="364"/>
      <c r="BZ149" s="364"/>
      <c r="CA149" s="364"/>
      <c r="CB149" s="364"/>
      <c r="CC149" s="364"/>
      <c r="CD149" s="364"/>
      <c r="CE149" s="364"/>
      <c r="CF149" s="364"/>
      <c r="CG149" s="364"/>
      <c r="CH149" s="364"/>
      <c r="CI149" s="364"/>
      <c r="CJ149" s="364"/>
      <c r="CK149" s="364"/>
      <c r="CL149" s="364"/>
    </row>
    <row r="150" spans="1:90" ht="27" customHeight="1">
      <c r="A150" s="364"/>
      <c r="B150" s="364"/>
      <c r="C150" s="364"/>
      <c r="D150" s="364"/>
      <c r="E150" s="364"/>
      <c r="F150" s="364"/>
      <c r="G150" s="364"/>
      <c r="H150" s="364"/>
      <c r="I150" s="364"/>
      <c r="J150" s="364"/>
      <c r="K150" s="364"/>
      <c r="L150" s="364"/>
      <c r="M150" s="364"/>
      <c r="N150" s="364"/>
      <c r="O150" s="364"/>
      <c r="P150" s="364"/>
      <c r="Q150" s="364"/>
      <c r="R150" s="364"/>
      <c r="S150" s="364"/>
      <c r="T150" s="364"/>
      <c r="U150" s="364"/>
      <c r="V150" s="364"/>
      <c r="W150" s="364"/>
      <c r="X150" s="364"/>
      <c r="Y150" s="364"/>
      <c r="Z150" s="364"/>
      <c r="AA150" s="364"/>
      <c r="AB150" s="364"/>
      <c r="AC150" s="364"/>
      <c r="AD150" s="364"/>
      <c r="AE150" s="364"/>
      <c r="AF150" s="364"/>
      <c r="AG150" s="364"/>
      <c r="AH150" s="364"/>
      <c r="AI150" s="364"/>
      <c r="AJ150" s="364"/>
      <c r="AK150" s="364"/>
      <c r="AL150" s="364"/>
      <c r="AM150" s="364"/>
      <c r="AN150" s="364"/>
      <c r="AO150" s="364"/>
      <c r="AP150" s="364"/>
      <c r="AQ150" s="364"/>
      <c r="AR150" s="364"/>
      <c r="AS150" s="364"/>
      <c r="AT150" s="364"/>
      <c r="AU150" s="364"/>
      <c r="AV150" s="364"/>
      <c r="AW150" s="364"/>
      <c r="AX150" s="364"/>
      <c r="AY150" s="364"/>
      <c r="AZ150" s="364"/>
      <c r="BA150" s="364"/>
      <c r="BB150" s="364"/>
      <c r="BC150" s="364"/>
      <c r="BD150" s="364"/>
      <c r="BE150" s="364"/>
      <c r="BF150" s="364"/>
      <c r="BG150" s="364"/>
      <c r="BH150" s="364"/>
      <c r="BI150" s="364"/>
      <c r="BJ150" s="364"/>
      <c r="BK150" s="364"/>
      <c r="BL150" s="364"/>
      <c r="BM150" s="364"/>
      <c r="BN150" s="364"/>
      <c r="BO150" s="364"/>
      <c r="BP150" s="364"/>
      <c r="BQ150" s="364"/>
      <c r="BR150" s="364"/>
      <c r="BS150" s="364"/>
      <c r="BT150" s="364"/>
      <c r="BU150" s="364"/>
      <c r="BV150" s="364"/>
      <c r="BW150" s="364"/>
      <c r="BX150" s="364"/>
      <c r="BY150" s="364"/>
      <c r="BZ150" s="364"/>
      <c r="CA150" s="364"/>
      <c r="CB150" s="364"/>
      <c r="CC150" s="364"/>
      <c r="CD150" s="364"/>
      <c r="CE150" s="364"/>
      <c r="CF150" s="364"/>
      <c r="CG150" s="364"/>
      <c r="CH150" s="364"/>
      <c r="CI150" s="364"/>
      <c r="CJ150" s="364"/>
      <c r="CK150" s="364"/>
      <c r="CL150" s="364"/>
    </row>
    <row r="151" spans="1:90" ht="27" customHeight="1">
      <c r="A151" s="364"/>
      <c r="B151" s="364"/>
      <c r="C151" s="364"/>
      <c r="D151" s="364"/>
      <c r="E151" s="364"/>
      <c r="F151" s="364"/>
      <c r="G151" s="364"/>
      <c r="H151" s="364"/>
      <c r="I151" s="364"/>
      <c r="J151" s="364"/>
      <c r="K151" s="364"/>
      <c r="L151" s="364"/>
      <c r="M151" s="364"/>
      <c r="N151" s="364"/>
      <c r="O151" s="364"/>
      <c r="P151" s="364"/>
      <c r="Q151" s="364"/>
      <c r="R151" s="364"/>
      <c r="S151" s="364"/>
      <c r="T151" s="364"/>
      <c r="U151" s="364"/>
      <c r="V151" s="364"/>
      <c r="W151" s="364"/>
      <c r="X151" s="364"/>
      <c r="Y151" s="364"/>
      <c r="Z151" s="364"/>
      <c r="AA151" s="364"/>
      <c r="AB151" s="364"/>
      <c r="AC151" s="364"/>
      <c r="AD151" s="364"/>
      <c r="AE151" s="364"/>
      <c r="AF151" s="364"/>
      <c r="AG151" s="364"/>
      <c r="AH151" s="364"/>
      <c r="AI151" s="364"/>
      <c r="AJ151" s="364"/>
      <c r="AK151" s="364"/>
      <c r="AL151" s="364"/>
      <c r="AM151" s="364"/>
      <c r="AN151" s="364"/>
      <c r="AO151" s="364"/>
      <c r="AP151" s="364"/>
      <c r="AQ151" s="364"/>
      <c r="AR151" s="364"/>
      <c r="AS151" s="364"/>
      <c r="AT151" s="364"/>
      <c r="AU151" s="364"/>
      <c r="AV151" s="364"/>
      <c r="AW151" s="364"/>
      <c r="AX151" s="364"/>
      <c r="AY151" s="364"/>
      <c r="AZ151" s="364"/>
      <c r="BA151" s="364"/>
      <c r="BB151" s="364"/>
      <c r="BC151" s="364"/>
      <c r="BD151" s="364"/>
      <c r="BE151" s="364"/>
      <c r="BF151" s="364"/>
      <c r="BG151" s="364"/>
      <c r="BH151" s="364"/>
      <c r="BI151" s="364"/>
      <c r="BJ151" s="364"/>
      <c r="BK151" s="364"/>
      <c r="BL151" s="364"/>
      <c r="BM151" s="364"/>
      <c r="BN151" s="364"/>
      <c r="BO151" s="364"/>
      <c r="BP151" s="364"/>
      <c r="BQ151" s="364"/>
      <c r="BR151" s="364"/>
      <c r="BS151" s="364"/>
      <c r="BT151" s="364"/>
      <c r="BU151" s="364"/>
      <c r="BV151" s="364"/>
      <c r="BW151" s="364"/>
      <c r="BX151" s="364"/>
      <c r="BY151" s="364"/>
      <c r="BZ151" s="364"/>
      <c r="CA151" s="364"/>
      <c r="CB151" s="364"/>
      <c r="CC151" s="364"/>
      <c r="CD151" s="364"/>
      <c r="CE151" s="364"/>
      <c r="CF151" s="364"/>
      <c r="CG151" s="364"/>
      <c r="CH151" s="364"/>
      <c r="CI151" s="364"/>
      <c r="CJ151" s="364"/>
      <c r="CK151" s="364"/>
      <c r="CL151" s="364"/>
    </row>
    <row r="152" spans="1:90" ht="27" customHeight="1">
      <c r="A152" s="364"/>
      <c r="B152" s="364"/>
      <c r="C152" s="364"/>
      <c r="D152" s="364"/>
      <c r="E152" s="364"/>
      <c r="F152" s="364"/>
      <c r="G152" s="364"/>
      <c r="H152" s="364"/>
      <c r="I152" s="364"/>
      <c r="J152" s="364"/>
      <c r="K152" s="364"/>
      <c r="L152" s="364"/>
      <c r="M152" s="364"/>
      <c r="N152" s="364"/>
      <c r="O152" s="364"/>
      <c r="P152" s="364"/>
      <c r="Q152" s="364"/>
      <c r="R152" s="364"/>
      <c r="S152" s="364"/>
      <c r="T152" s="364"/>
      <c r="U152" s="364"/>
      <c r="V152" s="364"/>
      <c r="W152" s="364"/>
      <c r="X152" s="364"/>
      <c r="Y152" s="364"/>
      <c r="Z152" s="364"/>
      <c r="AA152" s="364"/>
      <c r="AB152" s="364"/>
      <c r="AC152" s="364"/>
      <c r="AD152" s="364"/>
      <c r="AE152" s="364"/>
      <c r="AF152" s="364"/>
      <c r="AG152" s="364"/>
      <c r="AH152" s="364"/>
      <c r="AI152" s="364"/>
      <c r="AJ152" s="364"/>
      <c r="AK152" s="364"/>
      <c r="AL152" s="364"/>
      <c r="AM152" s="364"/>
      <c r="AN152" s="364"/>
      <c r="AO152" s="364"/>
      <c r="AP152" s="364"/>
      <c r="AQ152" s="364"/>
      <c r="AR152" s="364"/>
      <c r="AS152" s="364"/>
      <c r="AT152" s="364"/>
      <c r="AU152" s="364"/>
      <c r="AV152" s="364"/>
      <c r="AW152" s="364"/>
      <c r="AX152" s="364"/>
      <c r="AY152" s="364"/>
      <c r="AZ152" s="364"/>
      <c r="BA152" s="364"/>
      <c r="BB152" s="364"/>
      <c r="BC152" s="364"/>
      <c r="BD152" s="364"/>
      <c r="BE152" s="364"/>
      <c r="BF152" s="364"/>
      <c r="BG152" s="364"/>
      <c r="BH152" s="364"/>
      <c r="BI152" s="364"/>
      <c r="BJ152" s="364"/>
      <c r="BK152" s="364"/>
      <c r="BL152" s="364"/>
      <c r="BM152" s="364"/>
      <c r="BN152" s="364"/>
      <c r="BO152" s="364"/>
      <c r="BP152" s="364"/>
      <c r="BQ152" s="364"/>
      <c r="BR152" s="364"/>
      <c r="BS152" s="364"/>
      <c r="BT152" s="364"/>
      <c r="BU152" s="364"/>
      <c r="BV152" s="364"/>
      <c r="BW152" s="364"/>
      <c r="BX152" s="364"/>
      <c r="BY152" s="364"/>
      <c r="BZ152" s="364"/>
      <c r="CA152" s="364"/>
      <c r="CB152" s="364"/>
      <c r="CC152" s="364"/>
      <c r="CD152" s="364"/>
      <c r="CE152" s="364"/>
      <c r="CF152" s="364"/>
      <c r="CG152" s="364"/>
      <c r="CH152" s="364"/>
      <c r="CI152" s="364"/>
      <c r="CJ152" s="364"/>
      <c r="CK152" s="364"/>
      <c r="CL152" s="364"/>
    </row>
    <row r="153" spans="1:90" ht="27" customHeight="1">
      <c r="A153" s="364"/>
      <c r="B153" s="364"/>
      <c r="C153" s="364"/>
      <c r="D153" s="364"/>
      <c r="E153" s="364"/>
      <c r="F153" s="364"/>
      <c r="G153" s="364"/>
      <c r="H153" s="364"/>
      <c r="I153" s="364"/>
      <c r="J153" s="364"/>
      <c r="K153" s="364"/>
      <c r="L153" s="364"/>
      <c r="M153" s="364"/>
      <c r="N153" s="364"/>
      <c r="O153" s="364"/>
      <c r="P153" s="364"/>
      <c r="Q153" s="364"/>
      <c r="R153" s="364"/>
      <c r="S153" s="364"/>
      <c r="T153" s="364"/>
      <c r="U153" s="364"/>
      <c r="V153" s="364"/>
      <c r="W153" s="364"/>
      <c r="X153" s="364"/>
      <c r="Y153" s="364"/>
      <c r="Z153" s="364"/>
      <c r="AA153" s="364"/>
      <c r="AB153" s="364"/>
      <c r="AC153" s="364"/>
      <c r="AD153" s="364"/>
      <c r="AE153" s="364"/>
      <c r="AF153" s="364"/>
      <c r="AG153" s="364"/>
      <c r="AH153" s="364"/>
      <c r="AI153" s="364"/>
      <c r="AJ153" s="364"/>
      <c r="AK153" s="364"/>
      <c r="AL153" s="364"/>
      <c r="AM153" s="364"/>
      <c r="AN153" s="364"/>
      <c r="AO153" s="364"/>
      <c r="AP153" s="364"/>
      <c r="AQ153" s="364"/>
      <c r="AR153" s="364"/>
      <c r="AS153" s="364"/>
      <c r="AT153" s="364"/>
      <c r="AU153" s="364"/>
      <c r="AV153" s="364"/>
      <c r="AW153" s="364"/>
      <c r="AX153" s="364"/>
      <c r="AY153" s="364"/>
      <c r="AZ153" s="364"/>
      <c r="BA153" s="364"/>
      <c r="BB153" s="364"/>
      <c r="BC153" s="364"/>
      <c r="BD153" s="364"/>
      <c r="BE153" s="364"/>
      <c r="BF153" s="364"/>
      <c r="BG153" s="364"/>
      <c r="BH153" s="364"/>
      <c r="BI153" s="364"/>
      <c r="BJ153" s="364"/>
      <c r="BK153" s="364"/>
      <c r="BL153" s="364"/>
      <c r="BM153" s="364"/>
      <c r="BN153" s="364"/>
      <c r="BO153" s="364"/>
      <c r="BP153" s="364"/>
      <c r="BQ153" s="364"/>
      <c r="BR153" s="364"/>
      <c r="BS153" s="364"/>
      <c r="BT153" s="364"/>
      <c r="BU153" s="364"/>
      <c r="BV153" s="364"/>
      <c r="BW153" s="364"/>
      <c r="BX153" s="364"/>
      <c r="BY153" s="364"/>
      <c r="BZ153" s="364"/>
      <c r="CA153" s="364"/>
      <c r="CB153" s="364"/>
      <c r="CC153" s="364"/>
      <c r="CD153" s="364"/>
      <c r="CE153" s="364"/>
      <c r="CF153" s="364"/>
      <c r="CG153" s="364"/>
      <c r="CH153" s="364"/>
      <c r="CI153" s="364"/>
      <c r="CJ153" s="364"/>
      <c r="CK153" s="364"/>
      <c r="CL153" s="364"/>
    </row>
    <row r="154" spans="1:90" ht="27" customHeight="1">
      <c r="A154" s="364"/>
      <c r="B154" s="364"/>
      <c r="C154" s="364"/>
      <c r="D154" s="364"/>
      <c r="E154" s="364"/>
      <c r="F154" s="364"/>
      <c r="G154" s="364"/>
      <c r="H154" s="364"/>
      <c r="I154" s="364"/>
      <c r="J154" s="364"/>
      <c r="K154" s="364"/>
      <c r="L154" s="364"/>
      <c r="M154" s="364"/>
      <c r="N154" s="364"/>
      <c r="O154" s="364"/>
      <c r="P154" s="364"/>
      <c r="Q154" s="364"/>
      <c r="R154" s="364"/>
      <c r="S154" s="364"/>
      <c r="T154" s="364"/>
      <c r="U154" s="364"/>
      <c r="V154" s="364"/>
      <c r="W154" s="364"/>
      <c r="X154" s="364"/>
      <c r="Y154" s="364"/>
      <c r="Z154" s="364"/>
      <c r="AA154" s="364"/>
      <c r="AB154" s="364"/>
      <c r="AC154" s="364"/>
      <c r="AD154" s="364"/>
      <c r="AE154" s="364"/>
      <c r="AF154" s="364"/>
      <c r="AG154" s="364"/>
      <c r="AH154" s="364"/>
      <c r="AI154" s="364"/>
      <c r="AJ154" s="364"/>
      <c r="AK154" s="364"/>
      <c r="AL154" s="364"/>
      <c r="AM154" s="364"/>
      <c r="AN154" s="364"/>
      <c r="AO154" s="364"/>
      <c r="AP154" s="364"/>
      <c r="AQ154" s="364"/>
      <c r="AR154" s="364"/>
      <c r="AS154" s="364"/>
      <c r="AT154" s="364"/>
      <c r="AU154" s="364"/>
      <c r="AV154" s="364"/>
      <c r="AW154" s="364"/>
      <c r="AX154" s="364"/>
      <c r="AY154" s="364"/>
      <c r="AZ154" s="364"/>
      <c r="BA154" s="364"/>
      <c r="BB154" s="364"/>
      <c r="BC154" s="364"/>
      <c r="BD154" s="364"/>
      <c r="BE154" s="364"/>
      <c r="BF154" s="364"/>
      <c r="BG154" s="364"/>
      <c r="BH154" s="364"/>
      <c r="BI154" s="364"/>
      <c r="BJ154" s="364"/>
      <c r="BK154" s="364"/>
      <c r="BL154" s="364"/>
      <c r="BM154" s="364"/>
      <c r="BN154" s="364"/>
      <c r="BO154" s="364"/>
      <c r="BP154" s="364"/>
      <c r="BQ154" s="364"/>
      <c r="BR154" s="364"/>
      <c r="BS154" s="364"/>
      <c r="BT154" s="364"/>
      <c r="BU154" s="364"/>
      <c r="BV154" s="364"/>
      <c r="BW154" s="364"/>
      <c r="BX154" s="364"/>
      <c r="BY154" s="364"/>
      <c r="BZ154" s="364"/>
      <c r="CA154" s="364"/>
      <c r="CB154" s="364"/>
      <c r="CC154" s="364"/>
      <c r="CD154" s="364"/>
      <c r="CE154" s="364"/>
      <c r="CF154" s="364"/>
      <c r="CG154" s="364"/>
      <c r="CH154" s="364"/>
      <c r="CI154" s="364"/>
      <c r="CJ154" s="364"/>
      <c r="CK154" s="364"/>
      <c r="CL154" s="364"/>
    </row>
    <row r="155" spans="1:90" ht="27" customHeight="1">
      <c r="A155" s="364"/>
      <c r="B155" s="364"/>
      <c r="C155" s="364"/>
      <c r="D155" s="364"/>
      <c r="E155" s="364"/>
      <c r="F155" s="364"/>
      <c r="G155" s="364"/>
      <c r="H155" s="364"/>
      <c r="I155" s="364"/>
      <c r="J155" s="364"/>
      <c r="K155" s="364"/>
      <c r="L155" s="364"/>
      <c r="M155" s="364"/>
      <c r="N155" s="364"/>
      <c r="O155" s="364"/>
      <c r="P155" s="364"/>
      <c r="Q155" s="364"/>
      <c r="R155" s="364"/>
      <c r="S155" s="364"/>
      <c r="T155" s="364"/>
      <c r="U155" s="364"/>
      <c r="V155" s="364"/>
      <c r="W155" s="364"/>
      <c r="X155" s="364"/>
      <c r="Y155" s="364"/>
      <c r="Z155" s="364"/>
      <c r="AA155" s="364"/>
      <c r="AB155" s="364"/>
      <c r="AC155" s="364"/>
      <c r="AD155" s="364"/>
      <c r="AE155" s="364"/>
      <c r="AF155" s="364"/>
      <c r="AG155" s="364"/>
      <c r="AH155" s="364"/>
      <c r="AI155" s="364"/>
      <c r="AJ155" s="364"/>
      <c r="AK155" s="364"/>
      <c r="AL155" s="364"/>
      <c r="AM155" s="364"/>
      <c r="AN155" s="364"/>
      <c r="AO155" s="364"/>
      <c r="AP155" s="364"/>
      <c r="AQ155" s="364"/>
      <c r="AR155" s="364"/>
      <c r="AS155" s="364"/>
      <c r="AT155" s="364"/>
      <c r="AU155" s="364"/>
      <c r="AV155" s="364"/>
      <c r="AW155" s="364"/>
      <c r="AX155" s="364"/>
      <c r="AY155" s="364"/>
      <c r="AZ155" s="364"/>
      <c r="BA155" s="364"/>
      <c r="BB155" s="364"/>
      <c r="BC155" s="364"/>
      <c r="BD155" s="364"/>
      <c r="BE155" s="364"/>
      <c r="BF155" s="364"/>
      <c r="BG155" s="364"/>
      <c r="BH155" s="364"/>
      <c r="BI155" s="364"/>
      <c r="BJ155" s="364"/>
      <c r="BK155" s="364"/>
      <c r="BL155" s="364"/>
      <c r="BM155" s="364"/>
      <c r="BN155" s="364"/>
      <c r="BO155" s="364"/>
      <c r="BP155" s="364"/>
      <c r="BQ155" s="364"/>
      <c r="BR155" s="364"/>
      <c r="BS155" s="364"/>
      <c r="BT155" s="364"/>
      <c r="BU155" s="364"/>
      <c r="BV155" s="364"/>
      <c r="BW155" s="364"/>
      <c r="BX155" s="364"/>
      <c r="BY155" s="364"/>
      <c r="BZ155" s="364"/>
      <c r="CA155" s="364"/>
      <c r="CB155" s="364"/>
      <c r="CC155" s="364"/>
      <c r="CD155" s="364"/>
      <c r="CE155" s="364"/>
      <c r="CF155" s="364"/>
      <c r="CG155" s="364"/>
      <c r="CH155" s="364"/>
      <c r="CI155" s="364"/>
      <c r="CJ155" s="364"/>
      <c r="CK155" s="364"/>
      <c r="CL155" s="364"/>
    </row>
    <row r="156" spans="1:90" ht="27" customHeight="1">
      <c r="A156" s="364"/>
      <c r="B156" s="364"/>
      <c r="C156" s="364"/>
      <c r="D156" s="364"/>
      <c r="E156" s="364"/>
      <c r="F156" s="364"/>
      <c r="G156" s="364"/>
      <c r="H156" s="364"/>
      <c r="I156" s="364"/>
      <c r="J156" s="364"/>
      <c r="K156" s="364"/>
      <c r="L156" s="364"/>
      <c r="M156" s="364"/>
      <c r="N156" s="364"/>
      <c r="O156" s="364"/>
      <c r="P156" s="364"/>
      <c r="Q156" s="364"/>
      <c r="R156" s="364"/>
      <c r="S156" s="364"/>
      <c r="T156" s="364"/>
      <c r="U156" s="364"/>
      <c r="V156" s="364"/>
      <c r="W156" s="364"/>
      <c r="X156" s="364"/>
      <c r="Y156" s="364"/>
      <c r="Z156" s="364"/>
      <c r="AA156" s="364"/>
      <c r="AB156" s="364"/>
      <c r="AC156" s="364"/>
      <c r="AD156" s="364"/>
      <c r="AE156" s="364"/>
      <c r="AF156" s="364"/>
      <c r="AG156" s="364"/>
      <c r="AH156" s="364"/>
      <c r="AI156" s="364"/>
      <c r="AJ156" s="364"/>
      <c r="AK156" s="364"/>
      <c r="AL156" s="364"/>
      <c r="AM156" s="364"/>
      <c r="AN156" s="364"/>
      <c r="AO156" s="364"/>
      <c r="AP156" s="364"/>
      <c r="AQ156" s="364"/>
      <c r="AR156" s="364"/>
      <c r="AS156" s="364"/>
      <c r="AT156" s="364"/>
      <c r="AU156" s="364"/>
      <c r="AV156" s="364"/>
      <c r="AW156" s="364"/>
      <c r="AX156" s="364"/>
      <c r="AY156" s="364"/>
      <c r="AZ156" s="364"/>
      <c r="BA156" s="364"/>
      <c r="BB156" s="364"/>
      <c r="BC156" s="364"/>
      <c r="BD156" s="364"/>
      <c r="BE156" s="364"/>
      <c r="BF156" s="364"/>
      <c r="BG156" s="364"/>
      <c r="BH156" s="364"/>
      <c r="BI156" s="364"/>
      <c r="BJ156" s="364"/>
      <c r="BK156" s="364"/>
      <c r="BL156" s="364"/>
      <c r="BM156" s="364"/>
      <c r="BN156" s="364"/>
      <c r="BO156" s="364"/>
      <c r="BP156" s="364"/>
      <c r="BQ156" s="364"/>
      <c r="BR156" s="364"/>
      <c r="BS156" s="364"/>
      <c r="BT156" s="364"/>
      <c r="BU156" s="364"/>
      <c r="BV156" s="364"/>
      <c r="BW156" s="364"/>
      <c r="BX156" s="364"/>
      <c r="BY156" s="364"/>
      <c r="BZ156" s="364"/>
      <c r="CA156" s="364"/>
      <c r="CB156" s="364"/>
      <c r="CC156" s="364"/>
      <c r="CD156" s="364"/>
      <c r="CE156" s="364"/>
      <c r="CF156" s="364"/>
      <c r="CG156" s="364"/>
      <c r="CH156" s="364"/>
      <c r="CI156" s="364"/>
      <c r="CJ156" s="364"/>
      <c r="CK156" s="364"/>
      <c r="CL156" s="364"/>
    </row>
    <row r="157" spans="1:90" ht="27" customHeight="1">
      <c r="A157" s="364"/>
      <c r="B157" s="364"/>
      <c r="C157" s="364"/>
      <c r="D157" s="364"/>
      <c r="E157" s="364"/>
      <c r="F157" s="364"/>
      <c r="G157" s="364"/>
      <c r="H157" s="364"/>
      <c r="I157" s="364"/>
      <c r="J157" s="364"/>
      <c r="K157" s="364"/>
      <c r="L157" s="364"/>
      <c r="M157" s="364"/>
      <c r="N157" s="364"/>
      <c r="O157" s="364"/>
      <c r="P157" s="364"/>
      <c r="Q157" s="364"/>
      <c r="R157" s="364"/>
      <c r="S157" s="364"/>
      <c r="T157" s="364"/>
      <c r="U157" s="364"/>
      <c r="V157" s="364"/>
      <c r="W157" s="364"/>
      <c r="X157" s="364"/>
      <c r="Y157" s="364"/>
      <c r="Z157" s="364"/>
      <c r="AA157" s="364"/>
      <c r="AB157" s="364"/>
      <c r="AC157" s="364"/>
      <c r="AD157" s="364"/>
      <c r="AE157" s="364"/>
      <c r="AF157" s="364"/>
      <c r="AG157" s="364"/>
      <c r="AH157" s="364"/>
      <c r="AI157" s="364"/>
      <c r="AJ157" s="364"/>
      <c r="AK157" s="364"/>
      <c r="AL157" s="364"/>
      <c r="AM157" s="364"/>
      <c r="AN157" s="364"/>
      <c r="AO157" s="364"/>
      <c r="AP157" s="364"/>
      <c r="AQ157" s="364"/>
      <c r="AR157" s="364"/>
      <c r="AS157" s="364"/>
      <c r="AT157" s="364"/>
      <c r="AU157" s="364"/>
      <c r="AV157" s="364"/>
      <c r="AW157" s="364"/>
      <c r="AX157" s="364"/>
      <c r="AY157" s="364"/>
      <c r="AZ157" s="364"/>
      <c r="BA157" s="364"/>
      <c r="BB157" s="364"/>
      <c r="BC157" s="364"/>
      <c r="BD157" s="364"/>
      <c r="BE157" s="364"/>
      <c r="BF157" s="364"/>
      <c r="BG157" s="364"/>
      <c r="BH157" s="364"/>
      <c r="BI157" s="364"/>
      <c r="BJ157" s="364"/>
      <c r="BK157" s="364"/>
      <c r="BL157" s="364"/>
      <c r="BM157" s="364"/>
      <c r="BN157" s="364"/>
      <c r="BO157" s="364"/>
      <c r="BP157" s="364"/>
      <c r="BQ157" s="364"/>
      <c r="BR157" s="364"/>
      <c r="BS157" s="364"/>
      <c r="BT157" s="364"/>
      <c r="BU157" s="364"/>
      <c r="BV157" s="364"/>
      <c r="BW157" s="364"/>
      <c r="BX157" s="364"/>
      <c r="BY157" s="364"/>
      <c r="BZ157" s="364"/>
      <c r="CA157" s="364"/>
      <c r="CB157" s="364"/>
      <c r="CC157" s="364"/>
      <c r="CD157" s="364"/>
      <c r="CE157" s="364"/>
      <c r="CF157" s="364"/>
      <c r="CG157" s="364"/>
      <c r="CH157" s="364"/>
      <c r="CI157" s="364"/>
      <c r="CJ157" s="364"/>
      <c r="CK157" s="364"/>
      <c r="CL157" s="364"/>
    </row>
    <row r="158" spans="1:90" ht="27" customHeight="1">
      <c r="A158" s="364"/>
      <c r="B158" s="364"/>
      <c r="C158" s="364"/>
      <c r="D158" s="364"/>
      <c r="E158" s="364"/>
      <c r="F158" s="364"/>
      <c r="G158" s="364"/>
      <c r="H158" s="364"/>
      <c r="I158" s="364"/>
      <c r="J158" s="364"/>
      <c r="K158" s="364"/>
      <c r="L158" s="364"/>
      <c r="M158" s="364"/>
      <c r="N158" s="364"/>
      <c r="O158" s="364"/>
      <c r="P158" s="364"/>
      <c r="Q158" s="364"/>
      <c r="R158" s="364"/>
      <c r="S158" s="364"/>
      <c r="T158" s="364"/>
      <c r="U158" s="364"/>
      <c r="V158" s="364"/>
      <c r="W158" s="364"/>
      <c r="X158" s="364"/>
      <c r="Y158" s="364"/>
      <c r="Z158" s="364"/>
      <c r="AA158" s="364"/>
      <c r="AB158" s="364"/>
      <c r="AC158" s="364"/>
      <c r="AD158" s="364"/>
      <c r="AE158" s="364"/>
      <c r="AF158" s="364"/>
      <c r="AG158" s="364"/>
      <c r="AH158" s="364"/>
      <c r="AI158" s="364"/>
      <c r="AJ158" s="364"/>
      <c r="AK158" s="364"/>
      <c r="AL158" s="364"/>
      <c r="AM158" s="364"/>
      <c r="AN158" s="364"/>
      <c r="AO158" s="364"/>
      <c r="AP158" s="364"/>
      <c r="AQ158" s="364"/>
      <c r="AR158" s="364"/>
      <c r="AS158" s="364"/>
      <c r="AT158" s="364"/>
      <c r="AU158" s="364"/>
      <c r="AV158" s="364"/>
      <c r="AW158" s="364"/>
      <c r="AX158" s="364"/>
      <c r="AY158" s="364"/>
      <c r="AZ158" s="364"/>
      <c r="BA158" s="364"/>
      <c r="BB158" s="364"/>
      <c r="BC158" s="364"/>
      <c r="BD158" s="364"/>
      <c r="BE158" s="364"/>
      <c r="BF158" s="364"/>
      <c r="BG158" s="364"/>
      <c r="BH158" s="364"/>
      <c r="BI158" s="364"/>
      <c r="BJ158" s="364"/>
      <c r="BK158" s="364"/>
      <c r="BL158" s="364"/>
      <c r="BM158" s="364"/>
      <c r="BN158" s="364"/>
      <c r="BO158" s="364"/>
      <c r="BP158" s="364"/>
      <c r="BQ158" s="364"/>
      <c r="BR158" s="364"/>
      <c r="BS158" s="364"/>
      <c r="BT158" s="364"/>
      <c r="BU158" s="364"/>
      <c r="BV158" s="364"/>
      <c r="BW158" s="364"/>
      <c r="BX158" s="364"/>
      <c r="BY158" s="364"/>
      <c r="BZ158" s="364"/>
      <c r="CA158" s="364"/>
      <c r="CB158" s="364"/>
      <c r="CC158" s="364"/>
      <c r="CD158" s="364"/>
      <c r="CE158" s="364"/>
      <c r="CF158" s="364"/>
      <c r="CG158" s="364"/>
      <c r="CH158" s="364"/>
      <c r="CI158" s="364"/>
      <c r="CJ158" s="364"/>
      <c r="CK158" s="364"/>
      <c r="CL158" s="364"/>
    </row>
    <row r="159" spans="1:90" ht="27" customHeight="1">
      <c r="A159" s="364"/>
      <c r="B159" s="364"/>
      <c r="C159" s="364"/>
      <c r="D159" s="364"/>
      <c r="E159" s="364"/>
      <c r="F159" s="364"/>
      <c r="G159" s="364"/>
      <c r="H159" s="364"/>
      <c r="I159" s="364"/>
      <c r="J159" s="364"/>
      <c r="K159" s="364"/>
      <c r="L159" s="364"/>
      <c r="M159" s="364"/>
      <c r="N159" s="364"/>
      <c r="O159" s="364"/>
      <c r="P159" s="364"/>
      <c r="Q159" s="364"/>
      <c r="R159" s="364"/>
      <c r="S159" s="364"/>
      <c r="T159" s="364"/>
      <c r="U159" s="364"/>
      <c r="V159" s="364"/>
      <c r="W159" s="364"/>
      <c r="X159" s="364"/>
      <c r="Y159" s="364"/>
      <c r="Z159" s="364"/>
      <c r="AA159" s="364"/>
      <c r="AB159" s="364"/>
      <c r="AC159" s="364"/>
      <c r="AD159" s="364"/>
      <c r="AE159" s="364"/>
      <c r="AF159" s="364"/>
      <c r="AG159" s="364"/>
      <c r="AH159" s="364"/>
      <c r="AI159" s="364"/>
      <c r="AJ159" s="364"/>
      <c r="AK159" s="364"/>
      <c r="AL159" s="364"/>
      <c r="AM159" s="364"/>
      <c r="AN159" s="364"/>
      <c r="AO159" s="364"/>
      <c r="AP159" s="364"/>
      <c r="AQ159" s="364"/>
      <c r="AR159" s="364"/>
      <c r="AS159" s="364"/>
      <c r="AT159" s="364"/>
      <c r="AU159" s="364"/>
      <c r="AV159" s="364"/>
      <c r="AW159" s="364"/>
      <c r="AX159" s="364"/>
      <c r="AY159" s="364"/>
      <c r="AZ159" s="364"/>
      <c r="BA159" s="364"/>
      <c r="BB159" s="364"/>
      <c r="BC159" s="364"/>
      <c r="BD159" s="364"/>
      <c r="BE159" s="364"/>
      <c r="BF159" s="364"/>
      <c r="BG159" s="364"/>
      <c r="BH159" s="364"/>
      <c r="BI159" s="364"/>
      <c r="BJ159" s="364"/>
      <c r="BK159" s="364"/>
      <c r="BL159" s="364"/>
      <c r="BM159" s="364"/>
      <c r="BN159" s="364"/>
      <c r="BO159" s="364"/>
      <c r="BP159" s="364"/>
      <c r="BQ159" s="364"/>
      <c r="BR159" s="364"/>
      <c r="BS159" s="364"/>
      <c r="BT159" s="364"/>
      <c r="BU159" s="364"/>
      <c r="BV159" s="364"/>
      <c r="BW159" s="364"/>
      <c r="BX159" s="364"/>
      <c r="BY159" s="364"/>
      <c r="BZ159" s="364"/>
      <c r="CA159" s="364"/>
      <c r="CB159" s="364"/>
      <c r="CC159" s="364"/>
      <c r="CD159" s="364"/>
      <c r="CE159" s="364"/>
      <c r="CF159" s="364"/>
      <c r="CG159" s="364"/>
      <c r="CH159" s="364"/>
      <c r="CI159" s="364"/>
      <c r="CJ159" s="364"/>
      <c r="CK159" s="364"/>
      <c r="CL159" s="364"/>
    </row>
    <row r="160" spans="1:90" ht="27" customHeight="1">
      <c r="A160" s="364"/>
      <c r="B160" s="364"/>
      <c r="C160" s="364"/>
      <c r="D160" s="364"/>
      <c r="E160" s="364"/>
      <c r="F160" s="364"/>
      <c r="G160" s="364"/>
      <c r="H160" s="364"/>
      <c r="I160" s="364"/>
      <c r="J160" s="364"/>
      <c r="K160" s="364"/>
      <c r="L160" s="364"/>
      <c r="M160" s="364"/>
      <c r="N160" s="364"/>
      <c r="O160" s="364"/>
      <c r="P160" s="364"/>
      <c r="Q160" s="364"/>
      <c r="R160" s="364"/>
      <c r="S160" s="364"/>
      <c r="T160" s="364"/>
      <c r="U160" s="364"/>
      <c r="V160" s="364"/>
      <c r="W160" s="364"/>
      <c r="X160" s="364"/>
      <c r="Y160" s="364"/>
      <c r="Z160" s="364"/>
      <c r="AA160" s="364"/>
      <c r="AB160" s="364"/>
      <c r="AC160" s="364"/>
      <c r="AD160" s="364"/>
      <c r="AE160" s="364"/>
      <c r="AF160" s="364"/>
      <c r="AG160" s="364"/>
      <c r="AH160" s="364"/>
      <c r="AI160" s="364"/>
      <c r="AJ160" s="364"/>
      <c r="AK160" s="364"/>
      <c r="AL160" s="364"/>
      <c r="AM160" s="364"/>
      <c r="AN160" s="364"/>
      <c r="AO160" s="364"/>
      <c r="AP160" s="364"/>
      <c r="AQ160" s="364"/>
      <c r="AR160" s="364"/>
      <c r="AS160" s="364"/>
      <c r="AT160" s="364"/>
      <c r="AU160" s="364"/>
      <c r="AV160" s="364"/>
      <c r="AW160" s="364"/>
      <c r="AX160" s="364"/>
      <c r="AY160" s="364"/>
      <c r="AZ160" s="364"/>
      <c r="BA160" s="364"/>
      <c r="BB160" s="364"/>
      <c r="BC160" s="364"/>
      <c r="BD160" s="364"/>
      <c r="BE160" s="364"/>
      <c r="BF160" s="364"/>
      <c r="BG160" s="364"/>
      <c r="BH160" s="364"/>
      <c r="BI160" s="364"/>
      <c r="BJ160" s="364"/>
      <c r="BK160" s="364"/>
      <c r="BL160" s="364"/>
      <c r="BM160" s="364"/>
      <c r="BN160" s="364"/>
      <c r="BO160" s="364"/>
      <c r="BP160" s="364"/>
      <c r="BQ160" s="364"/>
      <c r="BR160" s="364"/>
      <c r="BS160" s="364"/>
      <c r="BT160" s="364"/>
      <c r="BU160" s="364"/>
      <c r="BV160" s="364"/>
      <c r="BW160" s="364"/>
      <c r="BX160" s="364"/>
      <c r="BY160" s="364"/>
      <c r="BZ160" s="364"/>
      <c r="CA160" s="364"/>
      <c r="CB160" s="364"/>
      <c r="CC160" s="364"/>
      <c r="CD160" s="364"/>
      <c r="CE160" s="364"/>
      <c r="CF160" s="364"/>
      <c r="CG160" s="364"/>
      <c r="CH160" s="364"/>
      <c r="CI160" s="364"/>
      <c r="CJ160" s="364"/>
      <c r="CK160" s="364"/>
      <c r="CL160" s="364"/>
    </row>
    <row r="161" spans="1:90" ht="27" customHeight="1">
      <c r="A161" s="364"/>
      <c r="B161" s="364"/>
      <c r="C161" s="364"/>
      <c r="D161" s="364"/>
      <c r="E161" s="364"/>
      <c r="F161" s="364"/>
      <c r="G161" s="364"/>
      <c r="H161" s="364"/>
      <c r="I161" s="364"/>
      <c r="J161" s="364"/>
      <c r="K161" s="364"/>
      <c r="L161" s="364"/>
      <c r="M161" s="364"/>
      <c r="N161" s="364"/>
      <c r="O161" s="364"/>
      <c r="P161" s="364"/>
      <c r="Q161" s="364"/>
      <c r="R161" s="364"/>
      <c r="S161" s="364"/>
      <c r="T161" s="364"/>
      <c r="U161" s="364"/>
      <c r="V161" s="364"/>
      <c r="W161" s="364"/>
      <c r="X161" s="364"/>
      <c r="Y161" s="364"/>
      <c r="Z161" s="364"/>
      <c r="AA161" s="364"/>
      <c r="AB161" s="364"/>
      <c r="AC161" s="364"/>
      <c r="AD161" s="364"/>
      <c r="AE161" s="364"/>
      <c r="AF161" s="364"/>
      <c r="AG161" s="364"/>
      <c r="AH161" s="364"/>
      <c r="AI161" s="364"/>
      <c r="AJ161" s="364"/>
      <c r="AK161" s="364"/>
      <c r="AL161" s="364"/>
      <c r="AM161" s="364"/>
      <c r="AN161" s="364"/>
      <c r="AO161" s="364"/>
      <c r="AP161" s="364"/>
      <c r="AQ161" s="364"/>
      <c r="AR161" s="364"/>
      <c r="AS161" s="364"/>
      <c r="AT161" s="364"/>
      <c r="AU161" s="364"/>
      <c r="AV161" s="364"/>
      <c r="AW161" s="364"/>
      <c r="AX161" s="364"/>
      <c r="AY161" s="364"/>
      <c r="AZ161" s="364"/>
      <c r="BA161" s="364"/>
      <c r="BB161" s="364"/>
      <c r="BC161" s="364"/>
      <c r="BD161" s="364"/>
      <c r="BE161" s="364"/>
      <c r="BF161" s="364"/>
      <c r="BG161" s="364"/>
      <c r="BH161" s="364"/>
      <c r="BI161" s="364"/>
      <c r="BJ161" s="364"/>
      <c r="BK161" s="364"/>
      <c r="BL161" s="364"/>
      <c r="BM161" s="364"/>
      <c r="BN161" s="364"/>
      <c r="BO161" s="364"/>
      <c r="BP161" s="364"/>
      <c r="BQ161" s="364"/>
      <c r="BR161" s="364"/>
      <c r="BS161" s="364"/>
      <c r="BT161" s="364"/>
      <c r="BU161" s="364"/>
      <c r="BV161" s="364"/>
      <c r="BW161" s="364"/>
      <c r="BX161" s="364"/>
      <c r="BY161" s="364"/>
      <c r="BZ161" s="364"/>
      <c r="CA161" s="364"/>
      <c r="CB161" s="364"/>
      <c r="CC161" s="364"/>
      <c r="CD161" s="364"/>
      <c r="CE161" s="364"/>
      <c r="CF161" s="364"/>
      <c r="CG161" s="364"/>
      <c r="CH161" s="364"/>
      <c r="CI161" s="364"/>
      <c r="CJ161" s="364"/>
      <c r="CK161" s="364"/>
      <c r="CL161" s="364"/>
    </row>
    <row r="162" spans="1:90" ht="27" customHeight="1">
      <c r="A162" s="364"/>
      <c r="B162" s="364"/>
      <c r="C162" s="364"/>
      <c r="D162" s="364"/>
      <c r="E162" s="364"/>
      <c r="F162" s="364"/>
      <c r="G162" s="364"/>
      <c r="H162" s="364"/>
      <c r="I162" s="364"/>
      <c r="J162" s="364"/>
      <c r="K162" s="364"/>
      <c r="L162" s="364"/>
      <c r="M162" s="364"/>
      <c r="N162" s="364"/>
      <c r="O162" s="364"/>
      <c r="P162" s="364"/>
      <c r="Q162" s="364"/>
      <c r="R162" s="364"/>
      <c r="S162" s="364"/>
      <c r="T162" s="364"/>
      <c r="U162" s="364"/>
      <c r="V162" s="364"/>
      <c r="W162" s="364"/>
      <c r="X162" s="364"/>
      <c r="Y162" s="364"/>
      <c r="Z162" s="364"/>
      <c r="AA162" s="364"/>
      <c r="AB162" s="364"/>
      <c r="AC162" s="364"/>
      <c r="AD162" s="364"/>
      <c r="AE162" s="364"/>
      <c r="AF162" s="364"/>
      <c r="AG162" s="364"/>
      <c r="AH162" s="364"/>
      <c r="AI162" s="364"/>
      <c r="AJ162" s="364"/>
      <c r="AK162" s="364"/>
      <c r="AL162" s="364"/>
      <c r="AM162" s="364"/>
      <c r="AN162" s="364"/>
      <c r="AO162" s="364"/>
      <c r="AP162" s="364"/>
      <c r="AQ162" s="364"/>
      <c r="AR162" s="364"/>
      <c r="AS162" s="364"/>
      <c r="AT162" s="364"/>
      <c r="AU162" s="364"/>
      <c r="AV162" s="364"/>
      <c r="AW162" s="364"/>
      <c r="AX162" s="364"/>
      <c r="AY162" s="364"/>
      <c r="AZ162" s="364"/>
      <c r="BA162" s="364"/>
      <c r="BB162" s="364"/>
      <c r="BC162" s="364"/>
      <c r="BD162" s="364"/>
      <c r="BE162" s="364"/>
      <c r="BF162" s="364"/>
      <c r="BG162" s="364"/>
      <c r="BH162" s="364"/>
      <c r="BI162" s="364"/>
      <c r="BJ162" s="364"/>
      <c r="BK162" s="364"/>
      <c r="BL162" s="364"/>
      <c r="BM162" s="364"/>
      <c r="BN162" s="364"/>
      <c r="BO162" s="364"/>
      <c r="BP162" s="364"/>
      <c r="BQ162" s="364"/>
      <c r="BR162" s="364"/>
      <c r="BS162" s="364"/>
      <c r="BT162" s="364"/>
      <c r="BU162" s="364"/>
      <c r="BV162" s="364"/>
      <c r="BW162" s="364"/>
      <c r="BX162" s="364"/>
      <c r="BY162" s="364"/>
      <c r="BZ162" s="364"/>
      <c r="CA162" s="364"/>
      <c r="CB162" s="364"/>
      <c r="CC162" s="364"/>
      <c r="CD162" s="364"/>
      <c r="CE162" s="364"/>
      <c r="CF162" s="364"/>
      <c r="CG162" s="364"/>
      <c r="CH162" s="364"/>
      <c r="CI162" s="364"/>
      <c r="CJ162" s="364"/>
      <c r="CK162" s="364"/>
      <c r="CL162" s="364"/>
    </row>
    <row r="163" spans="1:90" ht="27" customHeight="1">
      <c r="A163" s="364"/>
      <c r="B163" s="364"/>
      <c r="C163" s="364"/>
      <c r="D163" s="364"/>
      <c r="E163" s="364"/>
      <c r="F163" s="364"/>
      <c r="G163" s="364"/>
      <c r="H163" s="364"/>
      <c r="I163" s="364"/>
      <c r="J163" s="364"/>
      <c r="K163" s="364"/>
      <c r="L163" s="364"/>
      <c r="M163" s="364"/>
      <c r="N163" s="364"/>
      <c r="O163" s="364"/>
      <c r="P163" s="364"/>
      <c r="Q163" s="364"/>
      <c r="R163" s="364"/>
      <c r="S163" s="364"/>
      <c r="T163" s="364"/>
      <c r="U163" s="364"/>
      <c r="V163" s="364"/>
      <c r="W163" s="364"/>
      <c r="X163" s="364"/>
      <c r="Y163" s="364"/>
      <c r="Z163" s="364"/>
      <c r="AA163" s="364"/>
      <c r="AB163" s="364"/>
      <c r="AC163" s="364"/>
      <c r="AD163" s="364"/>
      <c r="AE163" s="364"/>
      <c r="AF163" s="364"/>
      <c r="AG163" s="364"/>
      <c r="AH163" s="364"/>
      <c r="AI163" s="364"/>
      <c r="AJ163" s="364"/>
      <c r="AK163" s="364"/>
      <c r="AL163" s="364"/>
      <c r="AM163" s="364"/>
      <c r="AN163" s="364"/>
      <c r="AO163" s="364"/>
      <c r="AP163" s="364"/>
      <c r="AQ163" s="364"/>
      <c r="AR163" s="364"/>
      <c r="AS163" s="364"/>
      <c r="AT163" s="364"/>
      <c r="AU163" s="364"/>
      <c r="AV163" s="364"/>
      <c r="AW163" s="364"/>
      <c r="AX163" s="364"/>
      <c r="AY163" s="364"/>
      <c r="AZ163" s="364"/>
      <c r="BA163" s="364"/>
      <c r="BB163" s="364"/>
      <c r="BC163" s="364"/>
      <c r="BD163" s="364"/>
      <c r="BE163" s="364"/>
      <c r="BF163" s="364"/>
      <c r="BG163" s="364"/>
      <c r="BH163" s="364"/>
      <c r="BI163" s="364"/>
      <c r="BJ163" s="364"/>
      <c r="BK163" s="364"/>
      <c r="BL163" s="364"/>
      <c r="BM163" s="364"/>
      <c r="BN163" s="364"/>
      <c r="BO163" s="364"/>
      <c r="BP163" s="364"/>
      <c r="BQ163" s="364"/>
      <c r="BR163" s="364"/>
      <c r="BS163" s="364"/>
      <c r="BT163" s="364"/>
      <c r="BU163" s="364"/>
      <c r="BV163" s="364"/>
      <c r="BW163" s="364"/>
      <c r="BX163" s="364"/>
      <c r="BY163" s="364"/>
      <c r="BZ163" s="364"/>
      <c r="CA163" s="364"/>
      <c r="CB163" s="364"/>
      <c r="CC163" s="364"/>
      <c r="CD163" s="364"/>
      <c r="CE163" s="364"/>
      <c r="CF163" s="364"/>
      <c r="CG163" s="364"/>
      <c r="CH163" s="364"/>
      <c r="CI163" s="364"/>
      <c r="CJ163" s="364"/>
      <c r="CK163" s="364"/>
      <c r="CL163" s="364"/>
    </row>
    <row r="164" spans="1:90" ht="27" customHeight="1">
      <c r="A164" s="364"/>
      <c r="B164" s="364"/>
      <c r="C164" s="364"/>
      <c r="D164" s="364"/>
      <c r="E164" s="364"/>
      <c r="F164" s="364"/>
      <c r="G164" s="364"/>
      <c r="H164" s="364"/>
      <c r="I164" s="364"/>
      <c r="J164" s="364"/>
      <c r="K164" s="364"/>
      <c r="L164" s="364"/>
      <c r="M164" s="364"/>
      <c r="N164" s="364"/>
      <c r="O164" s="364"/>
      <c r="P164" s="364"/>
      <c r="Q164" s="364"/>
      <c r="R164" s="364"/>
      <c r="S164" s="364"/>
      <c r="T164" s="364"/>
      <c r="U164" s="364"/>
      <c r="V164" s="364"/>
      <c r="W164" s="364"/>
      <c r="X164" s="364"/>
      <c r="Y164" s="364"/>
      <c r="Z164" s="364"/>
      <c r="AA164" s="364"/>
      <c r="AB164" s="364"/>
      <c r="AC164" s="364"/>
      <c r="AD164" s="364"/>
      <c r="AE164" s="364"/>
      <c r="AF164" s="364"/>
      <c r="AG164" s="364"/>
      <c r="AH164" s="364"/>
      <c r="AI164" s="364"/>
      <c r="AJ164" s="364"/>
      <c r="AK164" s="364"/>
      <c r="AL164" s="364"/>
      <c r="AM164" s="364"/>
      <c r="AN164" s="364"/>
      <c r="AO164" s="364"/>
      <c r="AP164" s="364"/>
      <c r="AQ164" s="364"/>
      <c r="AR164" s="364"/>
      <c r="AS164" s="364"/>
      <c r="AT164" s="364"/>
      <c r="AU164" s="364"/>
      <c r="AV164" s="364"/>
      <c r="AW164" s="364"/>
      <c r="AX164" s="364"/>
      <c r="AY164" s="364"/>
      <c r="AZ164" s="364"/>
      <c r="BA164" s="364"/>
      <c r="BB164" s="364"/>
      <c r="BC164" s="364"/>
      <c r="BD164" s="364"/>
      <c r="BE164" s="364"/>
      <c r="BF164" s="364"/>
      <c r="BG164" s="364"/>
      <c r="BH164" s="364"/>
      <c r="BI164" s="364"/>
      <c r="BJ164" s="364"/>
      <c r="BK164" s="364"/>
      <c r="BL164" s="364"/>
      <c r="BM164" s="364"/>
      <c r="BN164" s="364"/>
      <c r="BO164" s="364"/>
      <c r="BP164" s="364"/>
      <c r="BQ164" s="364"/>
      <c r="BR164" s="364"/>
      <c r="BS164" s="364"/>
      <c r="BT164" s="364"/>
      <c r="BU164" s="364"/>
      <c r="BV164" s="364"/>
      <c r="BW164" s="364"/>
      <c r="BX164" s="364"/>
      <c r="BY164" s="364"/>
      <c r="BZ164" s="364"/>
      <c r="CA164" s="364"/>
      <c r="CB164" s="364"/>
      <c r="CC164" s="364"/>
      <c r="CD164" s="364"/>
      <c r="CE164" s="364"/>
      <c r="CF164" s="364"/>
      <c r="CG164" s="364"/>
      <c r="CH164" s="364"/>
      <c r="CI164" s="364"/>
      <c r="CJ164" s="364"/>
      <c r="CK164" s="364"/>
      <c r="CL164" s="364"/>
    </row>
    <row r="165" spans="1:90" ht="27" customHeight="1">
      <c r="A165" s="364"/>
      <c r="B165" s="364"/>
      <c r="C165" s="364"/>
      <c r="D165" s="364"/>
      <c r="E165" s="364"/>
      <c r="F165" s="364"/>
      <c r="G165" s="364"/>
      <c r="H165" s="364"/>
      <c r="I165" s="364"/>
      <c r="J165" s="364"/>
      <c r="K165" s="364"/>
      <c r="L165" s="364"/>
      <c r="M165" s="364"/>
      <c r="N165" s="364"/>
      <c r="O165" s="364"/>
      <c r="P165" s="364"/>
      <c r="Q165" s="364"/>
      <c r="R165" s="364"/>
      <c r="S165" s="364"/>
      <c r="T165" s="364"/>
      <c r="U165" s="364"/>
      <c r="V165" s="364"/>
      <c r="W165" s="364"/>
      <c r="X165" s="364"/>
      <c r="Y165" s="364"/>
      <c r="Z165" s="364"/>
      <c r="AA165" s="364"/>
      <c r="AB165" s="364"/>
      <c r="AC165" s="364"/>
      <c r="AD165" s="364"/>
      <c r="AE165" s="364"/>
      <c r="AF165" s="364"/>
      <c r="AG165" s="364"/>
      <c r="AH165" s="364"/>
      <c r="AI165" s="364"/>
      <c r="AJ165" s="364"/>
      <c r="AK165" s="364"/>
      <c r="AL165" s="364"/>
      <c r="AM165" s="364"/>
      <c r="AN165" s="364"/>
      <c r="AO165" s="364"/>
      <c r="AP165" s="364"/>
      <c r="AQ165" s="364"/>
      <c r="AR165" s="364"/>
      <c r="AS165" s="364"/>
      <c r="AT165" s="364"/>
      <c r="AU165" s="364"/>
      <c r="AV165" s="364"/>
      <c r="AW165" s="364"/>
      <c r="AX165" s="364"/>
      <c r="AY165" s="364"/>
      <c r="AZ165" s="364"/>
      <c r="BA165" s="364"/>
      <c r="BB165" s="364"/>
      <c r="BC165" s="364"/>
      <c r="BD165" s="364"/>
      <c r="BE165" s="364"/>
      <c r="BF165" s="364"/>
      <c r="BG165" s="364"/>
      <c r="BH165" s="364"/>
      <c r="BI165" s="364"/>
      <c r="BJ165" s="364"/>
      <c r="BK165" s="364"/>
      <c r="BL165" s="364"/>
      <c r="BM165" s="364"/>
      <c r="BN165" s="364"/>
      <c r="BO165" s="364"/>
      <c r="BP165" s="364"/>
      <c r="BQ165" s="364"/>
      <c r="BR165" s="364"/>
      <c r="BS165" s="364"/>
      <c r="BT165" s="364"/>
      <c r="BU165" s="364"/>
      <c r="BV165" s="364"/>
      <c r="BW165" s="364"/>
      <c r="BX165" s="364"/>
      <c r="BY165" s="364"/>
      <c r="BZ165" s="364"/>
      <c r="CA165" s="364"/>
      <c r="CB165" s="364"/>
      <c r="CC165" s="364"/>
      <c r="CD165" s="364"/>
      <c r="CE165" s="364"/>
      <c r="CF165" s="364"/>
      <c r="CG165" s="364"/>
      <c r="CH165" s="364"/>
      <c r="CI165" s="364"/>
      <c r="CJ165" s="364"/>
      <c r="CK165" s="364"/>
      <c r="CL165" s="364"/>
    </row>
    <row r="166" spans="1:90" ht="27" customHeight="1">
      <c r="A166" s="364"/>
      <c r="B166" s="364"/>
      <c r="C166" s="364"/>
      <c r="D166" s="364"/>
      <c r="E166" s="364"/>
      <c r="F166" s="364"/>
      <c r="G166" s="364"/>
      <c r="H166" s="364"/>
      <c r="I166" s="364"/>
      <c r="J166" s="364"/>
      <c r="K166" s="364"/>
      <c r="L166" s="364"/>
      <c r="M166" s="364"/>
      <c r="N166" s="364"/>
      <c r="O166" s="364"/>
      <c r="P166" s="364"/>
      <c r="Q166" s="364"/>
      <c r="R166" s="364"/>
      <c r="S166" s="364"/>
      <c r="T166" s="364"/>
      <c r="U166" s="364"/>
      <c r="V166" s="364"/>
      <c r="W166" s="364"/>
      <c r="X166" s="364"/>
      <c r="Y166" s="364"/>
      <c r="Z166" s="364"/>
      <c r="AA166" s="364"/>
      <c r="AB166" s="364"/>
      <c r="AC166" s="364"/>
      <c r="AD166" s="364"/>
      <c r="AE166" s="364"/>
      <c r="AF166" s="364"/>
      <c r="AG166" s="364"/>
      <c r="AH166" s="364"/>
      <c r="AI166" s="364"/>
      <c r="AJ166" s="364"/>
      <c r="AK166" s="364"/>
      <c r="AL166" s="364"/>
      <c r="AM166" s="364"/>
      <c r="AN166" s="364"/>
      <c r="AO166" s="364"/>
      <c r="AP166" s="364"/>
      <c r="AQ166" s="364"/>
      <c r="AR166" s="364"/>
      <c r="AS166" s="364"/>
      <c r="AT166" s="364"/>
      <c r="AU166" s="364"/>
      <c r="AV166" s="364"/>
      <c r="AW166" s="364"/>
      <c r="AX166" s="364"/>
      <c r="AY166" s="364"/>
      <c r="AZ166" s="364"/>
      <c r="BA166" s="364"/>
      <c r="BB166" s="364"/>
      <c r="BC166" s="364"/>
      <c r="BD166" s="364"/>
      <c r="BE166" s="364"/>
      <c r="BF166" s="364"/>
      <c r="BG166" s="364"/>
      <c r="BH166" s="364"/>
      <c r="BI166" s="364"/>
      <c r="BJ166" s="364"/>
      <c r="BK166" s="364"/>
      <c r="BL166" s="364"/>
      <c r="BM166" s="364"/>
      <c r="BN166" s="364"/>
      <c r="BO166" s="364"/>
      <c r="BP166" s="364"/>
      <c r="BQ166" s="364"/>
      <c r="BR166" s="364"/>
      <c r="BS166" s="364"/>
      <c r="BT166" s="364"/>
      <c r="BU166" s="364"/>
      <c r="BV166" s="364"/>
      <c r="BW166" s="364"/>
      <c r="BX166" s="364"/>
      <c r="BY166" s="364"/>
      <c r="BZ166" s="364"/>
      <c r="CA166" s="364"/>
      <c r="CB166" s="364"/>
      <c r="CC166" s="364"/>
      <c r="CD166" s="364"/>
      <c r="CE166" s="364"/>
      <c r="CF166" s="364"/>
      <c r="CG166" s="364"/>
      <c r="CH166" s="364"/>
      <c r="CI166" s="364"/>
      <c r="CJ166" s="364"/>
      <c r="CK166" s="364"/>
      <c r="CL166" s="364"/>
    </row>
    <row r="167" spans="1:90" ht="27" customHeight="1">
      <c r="A167" s="364"/>
      <c r="B167" s="364"/>
      <c r="C167" s="364"/>
      <c r="D167" s="364"/>
      <c r="E167" s="364"/>
      <c r="F167" s="364"/>
      <c r="G167" s="364"/>
      <c r="H167" s="364"/>
      <c r="I167" s="364"/>
      <c r="J167" s="364"/>
      <c r="K167" s="364"/>
      <c r="L167" s="364"/>
      <c r="M167" s="364"/>
      <c r="N167" s="364"/>
      <c r="O167" s="364"/>
      <c r="P167" s="364"/>
      <c r="Q167" s="364"/>
      <c r="R167" s="364"/>
      <c r="S167" s="364"/>
      <c r="T167" s="364"/>
      <c r="U167" s="364"/>
      <c r="V167" s="364"/>
      <c r="W167" s="364"/>
      <c r="X167" s="364"/>
      <c r="Y167" s="364"/>
      <c r="Z167" s="364"/>
      <c r="AA167" s="364"/>
      <c r="AB167" s="364"/>
      <c r="AC167" s="364"/>
      <c r="AD167" s="364"/>
      <c r="AE167" s="364"/>
      <c r="AF167" s="364"/>
      <c r="AG167" s="364"/>
      <c r="AH167" s="364"/>
      <c r="AI167" s="364"/>
      <c r="AJ167" s="364"/>
      <c r="AK167" s="364"/>
      <c r="AL167" s="364"/>
      <c r="AM167" s="364"/>
      <c r="AN167" s="364"/>
      <c r="AO167" s="364"/>
      <c r="AP167" s="364"/>
      <c r="AQ167" s="364"/>
      <c r="AR167" s="364"/>
      <c r="AS167" s="364"/>
      <c r="AT167" s="364"/>
      <c r="AU167" s="364"/>
      <c r="AV167" s="364"/>
      <c r="AW167" s="364"/>
      <c r="AX167" s="364"/>
      <c r="AY167" s="364"/>
      <c r="AZ167" s="364"/>
      <c r="BA167" s="364"/>
      <c r="BB167" s="364"/>
      <c r="BC167" s="364"/>
      <c r="BD167" s="364"/>
      <c r="BE167" s="364"/>
      <c r="BF167" s="364"/>
      <c r="BG167" s="364"/>
      <c r="BH167" s="364"/>
      <c r="BI167" s="364"/>
      <c r="BJ167" s="364"/>
      <c r="BK167" s="364"/>
      <c r="BL167" s="364"/>
      <c r="BM167" s="364"/>
      <c r="BN167" s="364"/>
      <c r="BO167" s="364"/>
      <c r="BP167" s="364"/>
      <c r="BQ167" s="364"/>
      <c r="BR167" s="364"/>
      <c r="BS167" s="364"/>
      <c r="BT167" s="364"/>
      <c r="BU167" s="364"/>
      <c r="BV167" s="364"/>
      <c r="BW167" s="364"/>
      <c r="BX167" s="364"/>
      <c r="BY167" s="364"/>
      <c r="BZ167" s="364"/>
      <c r="CA167" s="364"/>
      <c r="CB167" s="364"/>
      <c r="CC167" s="364"/>
      <c r="CD167" s="364"/>
      <c r="CE167" s="364"/>
      <c r="CF167" s="364"/>
      <c r="CG167" s="364"/>
      <c r="CH167" s="364"/>
      <c r="CI167" s="364"/>
      <c r="CJ167" s="364"/>
      <c r="CK167" s="364"/>
      <c r="CL167" s="364"/>
    </row>
    <row r="168" spans="1:90" ht="27" customHeight="1">
      <c r="A168" s="364"/>
      <c r="B168" s="364"/>
      <c r="C168" s="364"/>
      <c r="D168" s="364"/>
      <c r="E168" s="364"/>
      <c r="F168" s="364"/>
      <c r="G168" s="364"/>
      <c r="H168" s="364"/>
      <c r="I168" s="364"/>
      <c r="J168" s="364"/>
      <c r="K168" s="364"/>
      <c r="L168" s="364"/>
      <c r="M168" s="364"/>
      <c r="N168" s="364"/>
      <c r="O168" s="364"/>
      <c r="P168" s="364"/>
      <c r="Q168" s="364"/>
      <c r="R168" s="364"/>
      <c r="S168" s="364"/>
      <c r="T168" s="364"/>
      <c r="U168" s="364"/>
      <c r="V168" s="364"/>
      <c r="W168" s="364"/>
      <c r="X168" s="364"/>
      <c r="Y168" s="364"/>
      <c r="Z168" s="364"/>
      <c r="AA168" s="364"/>
      <c r="AB168" s="364"/>
      <c r="AC168" s="364"/>
      <c r="AD168" s="364"/>
      <c r="AE168" s="364"/>
      <c r="AF168" s="364"/>
      <c r="AG168" s="364"/>
      <c r="AH168" s="364"/>
      <c r="AI168" s="364"/>
      <c r="AJ168" s="364"/>
      <c r="AK168" s="364"/>
      <c r="AL168" s="364"/>
      <c r="AM168" s="364"/>
      <c r="AN168" s="364"/>
      <c r="AO168" s="364"/>
      <c r="AP168" s="364"/>
      <c r="AQ168" s="364"/>
      <c r="AR168" s="364"/>
      <c r="AS168" s="364"/>
      <c r="AT168" s="364"/>
      <c r="AU168" s="364"/>
      <c r="AV168" s="364"/>
      <c r="AW168" s="364"/>
      <c r="AX168" s="364"/>
      <c r="AY168" s="364"/>
      <c r="AZ168" s="364"/>
      <c r="BA168" s="364"/>
      <c r="BB168" s="364"/>
      <c r="BC168" s="364"/>
      <c r="BD168" s="364"/>
      <c r="BE168" s="364"/>
      <c r="BF168" s="364"/>
      <c r="BG168" s="364"/>
      <c r="BH168" s="364"/>
      <c r="BI168" s="364"/>
      <c r="BJ168" s="364"/>
      <c r="BK168" s="364"/>
      <c r="BL168" s="364"/>
      <c r="BM168" s="364"/>
      <c r="BN168" s="364"/>
      <c r="BO168" s="364"/>
      <c r="BP168" s="364"/>
      <c r="BQ168" s="364"/>
      <c r="BR168" s="364"/>
      <c r="BS168" s="364"/>
      <c r="BT168" s="364"/>
      <c r="BU168" s="364"/>
      <c r="BV168" s="364"/>
      <c r="BW168" s="364"/>
      <c r="BX168" s="364"/>
      <c r="BY168" s="364"/>
      <c r="BZ168" s="364"/>
      <c r="CA168" s="364"/>
      <c r="CB168" s="364"/>
      <c r="CC168" s="364"/>
      <c r="CD168" s="364"/>
      <c r="CE168" s="364"/>
      <c r="CF168" s="364"/>
      <c r="CG168" s="364"/>
      <c r="CH168" s="364"/>
      <c r="CI168" s="364"/>
      <c r="CJ168" s="364"/>
      <c r="CK168" s="364"/>
      <c r="CL168" s="364"/>
    </row>
    <row r="169" spans="1:90" ht="27" customHeight="1">
      <c r="A169" s="364"/>
      <c r="B169" s="364"/>
      <c r="C169" s="364"/>
      <c r="D169" s="364"/>
      <c r="E169" s="364"/>
      <c r="F169" s="364"/>
      <c r="G169" s="364"/>
      <c r="H169" s="364"/>
      <c r="I169" s="364"/>
      <c r="J169" s="364"/>
      <c r="K169" s="364"/>
      <c r="L169" s="364"/>
      <c r="M169" s="364"/>
      <c r="N169" s="364"/>
      <c r="O169" s="364"/>
      <c r="P169" s="364"/>
      <c r="Q169" s="364"/>
      <c r="R169" s="364"/>
      <c r="S169" s="364"/>
      <c r="T169" s="364"/>
      <c r="U169" s="364"/>
      <c r="V169" s="364"/>
      <c r="W169" s="364"/>
      <c r="X169" s="364"/>
      <c r="Y169" s="364"/>
      <c r="Z169" s="364"/>
      <c r="AA169" s="364"/>
      <c r="AB169" s="364"/>
      <c r="AC169" s="364"/>
      <c r="AD169" s="364"/>
      <c r="AE169" s="364"/>
      <c r="AF169" s="364"/>
      <c r="AG169" s="364"/>
      <c r="AH169" s="364"/>
      <c r="AI169" s="364"/>
      <c r="AJ169" s="364"/>
      <c r="AK169" s="364"/>
      <c r="AL169" s="364"/>
      <c r="AM169" s="364"/>
      <c r="AN169" s="364"/>
      <c r="AO169" s="364"/>
      <c r="AP169" s="364"/>
      <c r="AQ169" s="364"/>
      <c r="AR169" s="364"/>
      <c r="AS169" s="364"/>
      <c r="AT169" s="364"/>
      <c r="AU169" s="364"/>
      <c r="AV169" s="364"/>
      <c r="AW169" s="364"/>
      <c r="AX169" s="364"/>
      <c r="AY169" s="364"/>
      <c r="AZ169" s="364"/>
      <c r="BA169" s="364"/>
      <c r="BB169" s="364"/>
      <c r="BC169" s="364"/>
      <c r="BD169" s="364"/>
      <c r="BE169" s="364"/>
      <c r="BF169" s="364"/>
      <c r="BG169" s="364"/>
      <c r="BH169" s="364"/>
      <c r="BI169" s="364"/>
      <c r="BJ169" s="364"/>
      <c r="BK169" s="364"/>
      <c r="BL169" s="364"/>
      <c r="BM169" s="364"/>
      <c r="BN169" s="364"/>
      <c r="BO169" s="364"/>
      <c r="BP169" s="364"/>
      <c r="BQ169" s="364"/>
      <c r="BR169" s="364"/>
      <c r="BS169" s="364"/>
      <c r="BT169" s="364"/>
      <c r="BU169" s="364"/>
      <c r="BV169" s="364"/>
      <c r="BW169" s="364"/>
      <c r="BX169" s="364"/>
      <c r="BY169" s="364"/>
      <c r="BZ169" s="364"/>
      <c r="CA169" s="364"/>
      <c r="CB169" s="364"/>
      <c r="CC169" s="364"/>
      <c r="CD169" s="364"/>
      <c r="CE169" s="364"/>
      <c r="CF169" s="364"/>
      <c r="CG169" s="364"/>
      <c r="CH169" s="364"/>
      <c r="CI169" s="364"/>
      <c r="CJ169" s="364"/>
      <c r="CK169" s="364"/>
      <c r="CL169" s="364"/>
    </row>
    <row r="170" spans="1:90" ht="27" customHeight="1">
      <c r="A170" s="364"/>
      <c r="B170" s="364"/>
      <c r="C170" s="364"/>
      <c r="D170" s="364"/>
      <c r="E170" s="364"/>
      <c r="F170" s="364"/>
      <c r="G170" s="364"/>
      <c r="H170" s="364"/>
      <c r="I170" s="364"/>
      <c r="J170" s="364"/>
      <c r="K170" s="364"/>
      <c r="L170" s="364"/>
      <c r="M170" s="364"/>
      <c r="N170" s="364"/>
      <c r="O170" s="364"/>
      <c r="P170" s="364"/>
      <c r="Q170" s="364"/>
      <c r="R170" s="364"/>
      <c r="S170" s="364"/>
      <c r="T170" s="364"/>
      <c r="U170" s="364"/>
      <c r="V170" s="364"/>
      <c r="W170" s="364"/>
      <c r="X170" s="364"/>
      <c r="Y170" s="364"/>
      <c r="Z170" s="364"/>
      <c r="AA170" s="364"/>
      <c r="AB170" s="364"/>
      <c r="AC170" s="364"/>
      <c r="AD170" s="364"/>
      <c r="AE170" s="364"/>
      <c r="AF170" s="364"/>
      <c r="AG170" s="364"/>
      <c r="AH170" s="364"/>
      <c r="AI170" s="364"/>
      <c r="AJ170" s="364"/>
      <c r="AK170" s="364"/>
      <c r="AL170" s="364"/>
      <c r="AM170" s="364"/>
      <c r="AN170" s="364"/>
      <c r="AO170" s="364"/>
      <c r="AP170" s="364"/>
      <c r="AQ170" s="364"/>
      <c r="AR170" s="364"/>
      <c r="AS170" s="364"/>
      <c r="AT170" s="364"/>
      <c r="AU170" s="364"/>
      <c r="AV170" s="364"/>
      <c r="AW170" s="364"/>
      <c r="AX170" s="364"/>
      <c r="AY170" s="364"/>
      <c r="AZ170" s="364"/>
      <c r="BA170" s="364"/>
      <c r="BB170" s="364"/>
      <c r="BC170" s="364"/>
      <c r="BD170" s="364"/>
      <c r="BE170" s="364"/>
      <c r="BF170" s="364"/>
      <c r="BG170" s="364"/>
      <c r="BH170" s="364"/>
      <c r="BI170" s="364"/>
      <c r="BJ170" s="364"/>
      <c r="BK170" s="364"/>
      <c r="BL170" s="364"/>
      <c r="BM170" s="364"/>
      <c r="BN170" s="364"/>
      <c r="BO170" s="364"/>
      <c r="BP170" s="364"/>
      <c r="BQ170" s="364"/>
      <c r="BR170" s="364"/>
      <c r="BS170" s="364"/>
      <c r="BT170" s="364"/>
      <c r="BU170" s="364"/>
      <c r="BV170" s="364"/>
      <c r="BW170" s="364"/>
      <c r="BX170" s="364"/>
      <c r="BY170" s="364"/>
      <c r="BZ170" s="364"/>
      <c r="CA170" s="364"/>
      <c r="CB170" s="364"/>
      <c r="CC170" s="364"/>
      <c r="CD170" s="364"/>
      <c r="CE170" s="364"/>
      <c r="CF170" s="364"/>
      <c r="CG170" s="364"/>
      <c r="CH170" s="364"/>
      <c r="CI170" s="364"/>
      <c r="CJ170" s="364"/>
      <c r="CK170" s="364"/>
      <c r="CL170" s="364"/>
    </row>
    <row r="171" spans="1:90" ht="27" customHeight="1">
      <c r="A171" s="364"/>
      <c r="B171" s="364"/>
      <c r="C171" s="364"/>
      <c r="D171" s="364"/>
      <c r="E171" s="364"/>
      <c r="F171" s="364"/>
      <c r="G171" s="364"/>
      <c r="H171" s="364"/>
      <c r="I171" s="364"/>
      <c r="J171" s="364"/>
      <c r="K171" s="364"/>
      <c r="L171" s="364"/>
      <c r="M171" s="364"/>
      <c r="N171" s="364"/>
      <c r="O171" s="364"/>
      <c r="P171" s="364"/>
      <c r="Q171" s="364"/>
      <c r="R171" s="364"/>
      <c r="S171" s="364"/>
      <c r="T171" s="364"/>
      <c r="U171" s="364"/>
      <c r="V171" s="364"/>
      <c r="W171" s="364"/>
      <c r="X171" s="364"/>
      <c r="Y171" s="364"/>
      <c r="Z171" s="364"/>
      <c r="AA171" s="364"/>
      <c r="AB171" s="364"/>
      <c r="AC171" s="364"/>
      <c r="AD171" s="364"/>
      <c r="AE171" s="364"/>
      <c r="AF171" s="364"/>
      <c r="AG171" s="364"/>
      <c r="AH171" s="364"/>
      <c r="AI171" s="364"/>
      <c r="AJ171" s="364"/>
      <c r="AK171" s="364"/>
      <c r="AL171" s="364"/>
      <c r="AM171" s="364"/>
      <c r="AN171" s="364"/>
      <c r="AO171" s="364"/>
      <c r="AP171" s="364"/>
      <c r="AQ171" s="364"/>
      <c r="AR171" s="364"/>
      <c r="AS171" s="364"/>
      <c r="AT171" s="364"/>
      <c r="AU171" s="364"/>
      <c r="AV171" s="364"/>
      <c r="AW171" s="364"/>
      <c r="AX171" s="364"/>
      <c r="AY171" s="364"/>
      <c r="AZ171" s="364"/>
      <c r="BA171" s="364"/>
      <c r="BB171" s="364"/>
      <c r="BC171" s="364"/>
      <c r="BD171" s="364"/>
      <c r="BE171" s="364"/>
      <c r="BF171" s="364"/>
      <c r="BG171" s="364"/>
      <c r="BH171" s="364"/>
      <c r="BI171" s="364"/>
      <c r="BJ171" s="364"/>
      <c r="BK171" s="364"/>
      <c r="BL171" s="364"/>
      <c r="BM171" s="364"/>
      <c r="BN171" s="364"/>
      <c r="BO171" s="364"/>
      <c r="BP171" s="364"/>
      <c r="BQ171" s="364"/>
      <c r="BR171" s="364"/>
      <c r="BS171" s="364"/>
      <c r="BT171" s="364"/>
      <c r="BU171" s="364"/>
      <c r="BV171" s="364"/>
      <c r="BW171" s="364"/>
      <c r="BX171" s="364"/>
      <c r="BY171" s="364"/>
      <c r="BZ171" s="364"/>
      <c r="CA171" s="364"/>
      <c r="CB171" s="364"/>
      <c r="CC171" s="364"/>
      <c r="CD171" s="364"/>
      <c r="CE171" s="364"/>
      <c r="CF171" s="364"/>
      <c r="CG171" s="364"/>
      <c r="CH171" s="364"/>
      <c r="CI171" s="364"/>
      <c r="CJ171" s="364"/>
      <c r="CK171" s="364"/>
      <c r="CL171" s="364"/>
    </row>
    <row r="172" spans="1:90" ht="27" customHeight="1">
      <c r="A172" s="364"/>
      <c r="B172" s="364"/>
      <c r="C172" s="364"/>
      <c r="D172" s="364"/>
      <c r="E172" s="364"/>
      <c r="F172" s="364"/>
      <c r="G172" s="364"/>
      <c r="H172" s="364"/>
      <c r="I172" s="364"/>
      <c r="J172" s="364"/>
      <c r="K172" s="364"/>
      <c r="L172" s="364"/>
      <c r="M172" s="364"/>
      <c r="N172" s="364"/>
      <c r="O172" s="364"/>
      <c r="P172" s="364"/>
      <c r="Q172" s="364"/>
      <c r="R172" s="364"/>
      <c r="S172" s="364"/>
      <c r="T172" s="364"/>
      <c r="U172" s="364"/>
      <c r="V172" s="364"/>
      <c r="W172" s="364"/>
      <c r="X172" s="364"/>
      <c r="Y172" s="364"/>
      <c r="Z172" s="364"/>
      <c r="AA172" s="364"/>
      <c r="AB172" s="364"/>
      <c r="AC172" s="364"/>
      <c r="AD172" s="364"/>
      <c r="AE172" s="364"/>
      <c r="AF172" s="364"/>
      <c r="AG172" s="364"/>
      <c r="AH172" s="364"/>
      <c r="AI172" s="364"/>
      <c r="AJ172" s="364"/>
      <c r="AK172" s="364"/>
      <c r="AL172" s="364"/>
      <c r="AM172" s="364"/>
      <c r="AN172" s="364"/>
      <c r="AO172" s="364"/>
      <c r="AP172" s="364"/>
      <c r="AQ172" s="364"/>
      <c r="AR172" s="364"/>
      <c r="AS172" s="364"/>
      <c r="AT172" s="364"/>
      <c r="AU172" s="364"/>
      <c r="AV172" s="364"/>
      <c r="AW172" s="364"/>
      <c r="AX172" s="364"/>
      <c r="AY172" s="364"/>
      <c r="AZ172" s="364"/>
      <c r="BA172" s="364"/>
      <c r="BB172" s="364"/>
      <c r="BC172" s="364"/>
      <c r="BD172" s="364"/>
      <c r="BE172" s="364"/>
      <c r="BF172" s="364"/>
      <c r="BG172" s="364"/>
      <c r="BH172" s="364"/>
      <c r="BI172" s="364"/>
      <c r="BJ172" s="364"/>
      <c r="BK172" s="364"/>
      <c r="BL172" s="364"/>
      <c r="BM172" s="364"/>
      <c r="BN172" s="364"/>
      <c r="BO172" s="364"/>
      <c r="BP172" s="364"/>
      <c r="BQ172" s="364"/>
      <c r="BR172" s="364"/>
      <c r="BS172" s="364"/>
      <c r="BT172" s="364"/>
      <c r="BU172" s="364"/>
      <c r="BV172" s="364"/>
      <c r="BW172" s="364"/>
      <c r="BX172" s="364"/>
      <c r="BY172" s="364"/>
      <c r="BZ172" s="364"/>
      <c r="CA172" s="364"/>
      <c r="CB172" s="364"/>
      <c r="CC172" s="364"/>
      <c r="CD172" s="364"/>
      <c r="CE172" s="364"/>
      <c r="CF172" s="364"/>
      <c r="CG172" s="364"/>
      <c r="CH172" s="364"/>
      <c r="CI172" s="364"/>
      <c r="CJ172" s="364"/>
      <c r="CK172" s="364"/>
      <c r="CL172" s="364"/>
    </row>
    <row r="173" spans="1:90" ht="27" customHeight="1">
      <c r="A173" s="364"/>
      <c r="B173" s="364"/>
      <c r="C173" s="364"/>
      <c r="D173" s="364"/>
      <c r="E173" s="364"/>
      <c r="F173" s="364"/>
      <c r="G173" s="364"/>
      <c r="H173" s="364"/>
      <c r="I173" s="364"/>
      <c r="J173" s="364"/>
      <c r="K173" s="364"/>
      <c r="L173" s="364"/>
      <c r="M173" s="364"/>
      <c r="N173" s="364"/>
      <c r="O173" s="364"/>
      <c r="P173" s="364"/>
      <c r="Q173" s="364"/>
      <c r="R173" s="364"/>
      <c r="S173" s="364"/>
      <c r="T173" s="364"/>
      <c r="U173" s="364"/>
      <c r="V173" s="364"/>
      <c r="W173" s="364"/>
      <c r="X173" s="364"/>
      <c r="Y173" s="364"/>
      <c r="Z173" s="364"/>
      <c r="AA173" s="364"/>
      <c r="AB173" s="364"/>
      <c r="AC173" s="364"/>
      <c r="AD173" s="364"/>
      <c r="AE173" s="364"/>
      <c r="AF173" s="364"/>
      <c r="AG173" s="364"/>
      <c r="AH173" s="364"/>
      <c r="AI173" s="364"/>
      <c r="AJ173" s="364"/>
      <c r="AK173" s="364"/>
      <c r="AL173" s="364"/>
      <c r="AM173" s="364"/>
      <c r="AN173" s="364"/>
      <c r="AO173" s="364"/>
      <c r="AP173" s="364"/>
      <c r="AQ173" s="364"/>
      <c r="AR173" s="364"/>
      <c r="AS173" s="364"/>
      <c r="AT173" s="364"/>
      <c r="AU173" s="364"/>
      <c r="AV173" s="364"/>
      <c r="AW173" s="364"/>
      <c r="AX173" s="364"/>
      <c r="AY173" s="364"/>
      <c r="AZ173" s="364"/>
      <c r="BA173" s="364"/>
      <c r="BB173" s="364"/>
      <c r="BC173" s="364"/>
      <c r="BD173" s="364"/>
      <c r="BE173" s="364"/>
      <c r="BF173" s="364"/>
      <c r="BG173" s="364"/>
      <c r="BH173" s="364"/>
      <c r="BI173" s="364"/>
      <c r="BJ173" s="364"/>
      <c r="BK173" s="364"/>
      <c r="BL173" s="364"/>
      <c r="BM173" s="364"/>
      <c r="BN173" s="364"/>
      <c r="BO173" s="364"/>
      <c r="BP173" s="364"/>
      <c r="BQ173" s="364"/>
      <c r="BR173" s="364"/>
      <c r="BS173" s="364"/>
      <c r="BT173" s="364"/>
      <c r="BU173" s="364"/>
      <c r="BV173" s="364"/>
      <c r="BW173" s="364"/>
      <c r="BX173" s="364"/>
      <c r="BY173" s="364"/>
      <c r="BZ173" s="364"/>
      <c r="CA173" s="364"/>
      <c r="CB173" s="364"/>
      <c r="CC173" s="364"/>
      <c r="CD173" s="364"/>
      <c r="CE173" s="364"/>
      <c r="CF173" s="364"/>
      <c r="CG173" s="364"/>
      <c r="CH173" s="364"/>
      <c r="CI173" s="364"/>
      <c r="CJ173" s="364"/>
      <c r="CK173" s="364"/>
      <c r="CL173" s="364"/>
    </row>
    <row r="174" spans="1:90" ht="27" customHeight="1">
      <c r="A174" s="364"/>
      <c r="B174" s="364"/>
      <c r="C174" s="364"/>
      <c r="D174" s="364"/>
      <c r="E174" s="364"/>
      <c r="F174" s="364"/>
      <c r="G174" s="364"/>
      <c r="H174" s="364"/>
      <c r="I174" s="364"/>
      <c r="J174" s="364"/>
      <c r="K174" s="364"/>
      <c r="L174" s="364"/>
      <c r="M174" s="364"/>
      <c r="N174" s="364"/>
      <c r="O174" s="364"/>
      <c r="P174" s="364"/>
      <c r="Q174" s="364"/>
      <c r="R174" s="364"/>
      <c r="S174" s="364"/>
      <c r="T174" s="364"/>
      <c r="U174" s="364"/>
      <c r="V174" s="364"/>
      <c r="W174" s="364"/>
      <c r="X174" s="364"/>
      <c r="Y174" s="364"/>
      <c r="Z174" s="364"/>
      <c r="AA174" s="364"/>
      <c r="AB174" s="364"/>
      <c r="AC174" s="364"/>
      <c r="AD174" s="364"/>
      <c r="AE174" s="364"/>
      <c r="AF174" s="364"/>
      <c r="AG174" s="364"/>
      <c r="AH174" s="364"/>
      <c r="AI174" s="364"/>
      <c r="AJ174" s="364"/>
      <c r="AK174" s="364"/>
      <c r="AL174" s="364"/>
      <c r="AM174" s="364"/>
      <c r="AN174" s="364"/>
      <c r="AO174" s="364"/>
      <c r="AP174" s="364"/>
      <c r="AQ174" s="364"/>
      <c r="AR174" s="364"/>
      <c r="AS174" s="364"/>
      <c r="AT174" s="364"/>
      <c r="AU174" s="364"/>
      <c r="AV174" s="364"/>
      <c r="AW174" s="364"/>
      <c r="AX174" s="364"/>
      <c r="AY174" s="364"/>
      <c r="AZ174" s="364"/>
      <c r="BA174" s="364"/>
      <c r="BB174" s="364"/>
      <c r="BC174" s="364"/>
      <c r="BD174" s="364"/>
      <c r="BE174" s="364"/>
      <c r="BF174" s="364"/>
      <c r="BG174" s="364"/>
      <c r="BH174" s="364"/>
      <c r="BI174" s="364"/>
      <c r="BJ174" s="364"/>
      <c r="BK174" s="364"/>
      <c r="BL174" s="364"/>
      <c r="BM174" s="364"/>
      <c r="BN174" s="364"/>
      <c r="BO174" s="364"/>
      <c r="BP174" s="364"/>
      <c r="BQ174" s="364"/>
      <c r="BR174" s="364"/>
      <c r="BS174" s="364"/>
      <c r="BT174" s="364"/>
      <c r="BU174" s="364"/>
      <c r="BV174" s="364"/>
      <c r="BW174" s="364"/>
      <c r="BX174" s="364"/>
      <c r="BY174" s="364"/>
      <c r="BZ174" s="364"/>
      <c r="CA174" s="364"/>
      <c r="CB174" s="364"/>
      <c r="CC174" s="364"/>
      <c r="CD174" s="364"/>
      <c r="CE174" s="364"/>
      <c r="CF174" s="364"/>
      <c r="CG174" s="364"/>
      <c r="CH174" s="364"/>
      <c r="CI174" s="364"/>
      <c r="CJ174" s="364"/>
      <c r="CK174" s="364"/>
      <c r="CL174" s="364"/>
    </row>
    <row r="175" spans="1:90" ht="27" customHeight="1">
      <c r="A175" s="364"/>
      <c r="B175" s="364"/>
      <c r="C175" s="364"/>
      <c r="D175" s="364"/>
      <c r="E175" s="364"/>
      <c r="F175" s="364"/>
      <c r="G175" s="364"/>
      <c r="H175" s="364"/>
      <c r="I175" s="364"/>
      <c r="J175" s="364"/>
      <c r="K175" s="364"/>
      <c r="L175" s="364"/>
      <c r="M175" s="364"/>
      <c r="N175" s="364"/>
      <c r="O175" s="364"/>
      <c r="P175" s="364"/>
      <c r="Q175" s="364"/>
      <c r="R175" s="364"/>
      <c r="S175" s="364"/>
      <c r="T175" s="364"/>
      <c r="U175" s="364"/>
      <c r="V175" s="364"/>
      <c r="W175" s="364"/>
      <c r="X175" s="364"/>
      <c r="Y175" s="364"/>
      <c r="Z175" s="364"/>
      <c r="AA175" s="364"/>
      <c r="AB175" s="364"/>
      <c r="AC175" s="364"/>
      <c r="AD175" s="364"/>
      <c r="AE175" s="364"/>
      <c r="AF175" s="364"/>
      <c r="AG175" s="364"/>
      <c r="AH175" s="364"/>
      <c r="AI175" s="364"/>
      <c r="AJ175" s="364"/>
      <c r="AK175" s="364"/>
      <c r="AL175" s="364"/>
      <c r="AM175" s="364"/>
      <c r="AN175" s="364"/>
      <c r="AO175" s="364"/>
      <c r="AP175" s="364"/>
      <c r="AQ175" s="364"/>
      <c r="AR175" s="364"/>
      <c r="AS175" s="364"/>
      <c r="AT175" s="364"/>
      <c r="AU175" s="364"/>
      <c r="AV175" s="364"/>
      <c r="AW175" s="364"/>
      <c r="AX175" s="364"/>
      <c r="AY175" s="364"/>
      <c r="AZ175" s="364"/>
      <c r="BA175" s="364"/>
      <c r="BB175" s="364"/>
      <c r="BC175" s="364"/>
      <c r="BD175" s="364"/>
      <c r="BE175" s="364"/>
      <c r="BF175" s="364"/>
      <c r="BG175" s="364"/>
      <c r="BH175" s="364"/>
      <c r="BI175" s="364"/>
      <c r="BJ175" s="364"/>
      <c r="BK175" s="364"/>
      <c r="BL175" s="364"/>
      <c r="BM175" s="364"/>
      <c r="BN175" s="364"/>
      <c r="BO175" s="364"/>
      <c r="BP175" s="364"/>
      <c r="BQ175" s="364"/>
      <c r="BR175" s="364"/>
      <c r="BS175" s="364"/>
      <c r="BT175" s="364"/>
      <c r="BU175" s="364"/>
      <c r="BV175" s="364"/>
      <c r="BW175" s="364"/>
      <c r="BX175" s="364"/>
      <c r="BY175" s="364"/>
      <c r="BZ175" s="364"/>
      <c r="CA175" s="364"/>
      <c r="CB175" s="364"/>
      <c r="CC175" s="364"/>
      <c r="CD175" s="364"/>
      <c r="CE175" s="364"/>
      <c r="CF175" s="364"/>
      <c r="CG175" s="364"/>
      <c r="CH175" s="364"/>
      <c r="CI175" s="364"/>
      <c r="CJ175" s="364"/>
      <c r="CK175" s="364"/>
      <c r="CL175" s="364"/>
    </row>
    <row r="176" spans="1:90" ht="27" customHeight="1">
      <c r="A176" s="364"/>
      <c r="B176" s="364"/>
      <c r="C176" s="364"/>
      <c r="D176" s="364"/>
      <c r="E176" s="364"/>
      <c r="F176" s="364"/>
      <c r="G176" s="364"/>
      <c r="H176" s="364"/>
      <c r="I176" s="364"/>
      <c r="J176" s="364"/>
      <c r="K176" s="364"/>
      <c r="L176" s="364"/>
      <c r="M176" s="364"/>
      <c r="N176" s="364"/>
      <c r="O176" s="364"/>
      <c r="P176" s="364"/>
      <c r="Q176" s="364"/>
      <c r="R176" s="364"/>
      <c r="S176" s="364"/>
      <c r="T176" s="364"/>
      <c r="U176" s="364"/>
      <c r="V176" s="364"/>
      <c r="W176" s="364"/>
      <c r="X176" s="364"/>
      <c r="Y176" s="364"/>
      <c r="Z176" s="364"/>
      <c r="AA176" s="364"/>
      <c r="AB176" s="364"/>
      <c r="AC176" s="364"/>
      <c r="AD176" s="364"/>
      <c r="AE176" s="364"/>
      <c r="AF176" s="364"/>
      <c r="AG176" s="364"/>
      <c r="AH176" s="364"/>
      <c r="AI176" s="364"/>
      <c r="AJ176" s="364"/>
      <c r="AK176" s="364"/>
      <c r="AL176" s="364"/>
      <c r="AM176" s="364"/>
      <c r="AN176" s="364"/>
      <c r="AO176" s="364"/>
      <c r="AP176" s="364"/>
      <c r="AQ176" s="364"/>
      <c r="AR176" s="364"/>
      <c r="AS176" s="364"/>
      <c r="AT176" s="364"/>
      <c r="AU176" s="364"/>
      <c r="AV176" s="364"/>
      <c r="AW176" s="364"/>
      <c r="AX176" s="364"/>
      <c r="AY176" s="364"/>
      <c r="AZ176" s="364"/>
      <c r="BA176" s="364"/>
      <c r="BB176" s="364"/>
      <c r="BC176" s="364"/>
      <c r="BD176" s="364"/>
      <c r="BE176" s="364"/>
      <c r="BF176" s="364"/>
      <c r="BG176" s="364"/>
      <c r="BH176" s="364"/>
      <c r="BI176" s="364"/>
      <c r="BJ176" s="364"/>
      <c r="BK176" s="364"/>
      <c r="BL176" s="364"/>
      <c r="BM176" s="364"/>
      <c r="BN176" s="364"/>
      <c r="BO176" s="364"/>
      <c r="BP176" s="364"/>
      <c r="BQ176" s="364"/>
      <c r="BR176" s="364"/>
      <c r="BS176" s="364"/>
      <c r="BT176" s="364"/>
      <c r="BU176" s="364"/>
      <c r="BV176" s="364"/>
      <c r="BW176" s="364"/>
      <c r="BX176" s="364"/>
      <c r="BY176" s="364"/>
      <c r="BZ176" s="364"/>
      <c r="CA176" s="364"/>
      <c r="CB176" s="364"/>
      <c r="CC176" s="364"/>
      <c r="CD176" s="364"/>
      <c r="CE176" s="364"/>
      <c r="CF176" s="364"/>
      <c r="CG176" s="364"/>
      <c r="CH176" s="364"/>
      <c r="CI176" s="364"/>
      <c r="CJ176" s="364"/>
      <c r="CK176" s="364"/>
      <c r="CL176" s="364"/>
    </row>
    <row r="177" spans="1:90" ht="27" customHeight="1">
      <c r="A177" s="364"/>
      <c r="B177" s="364"/>
      <c r="C177" s="364"/>
      <c r="D177" s="364"/>
      <c r="E177" s="364"/>
      <c r="F177" s="364"/>
      <c r="G177" s="364"/>
      <c r="H177" s="364"/>
      <c r="I177" s="364"/>
      <c r="J177" s="364"/>
      <c r="K177" s="364"/>
      <c r="L177" s="364"/>
      <c r="M177" s="364"/>
      <c r="N177" s="364"/>
      <c r="O177" s="364"/>
      <c r="P177" s="364"/>
      <c r="Q177" s="364"/>
      <c r="R177" s="364"/>
      <c r="S177" s="364"/>
      <c r="T177" s="364"/>
      <c r="U177" s="364"/>
      <c r="V177" s="364"/>
      <c r="W177" s="364"/>
      <c r="X177" s="364"/>
      <c r="Y177" s="364"/>
      <c r="Z177" s="364"/>
      <c r="AA177" s="364"/>
      <c r="AB177" s="364"/>
      <c r="AC177" s="364"/>
      <c r="AD177" s="364"/>
      <c r="AE177" s="364"/>
      <c r="AF177" s="364"/>
      <c r="AG177" s="364"/>
      <c r="AH177" s="364"/>
      <c r="AI177" s="364"/>
      <c r="AJ177" s="364"/>
      <c r="AK177" s="364"/>
      <c r="AL177" s="364"/>
      <c r="AM177" s="364"/>
      <c r="AN177" s="364"/>
      <c r="AO177" s="364"/>
      <c r="AP177" s="364"/>
      <c r="AQ177" s="364"/>
      <c r="AR177" s="364"/>
      <c r="AS177" s="364"/>
      <c r="AT177" s="364"/>
      <c r="AU177" s="364"/>
      <c r="AV177" s="364"/>
      <c r="AW177" s="364"/>
      <c r="AX177" s="364"/>
      <c r="AY177" s="364"/>
      <c r="AZ177" s="364"/>
      <c r="BA177" s="364"/>
      <c r="BB177" s="364"/>
      <c r="BC177" s="364"/>
      <c r="BD177" s="364"/>
      <c r="BE177" s="364"/>
      <c r="BF177" s="364"/>
      <c r="BG177" s="364"/>
      <c r="BH177" s="364"/>
      <c r="BI177" s="364"/>
      <c r="BJ177" s="364"/>
      <c r="BK177" s="364"/>
      <c r="BL177" s="364"/>
      <c r="BM177" s="364"/>
      <c r="BN177" s="364"/>
      <c r="BO177" s="364"/>
      <c r="BP177" s="364"/>
      <c r="BQ177" s="364"/>
      <c r="BR177" s="364"/>
      <c r="BS177" s="364"/>
      <c r="BT177" s="364"/>
      <c r="BU177" s="364"/>
      <c r="BV177" s="364"/>
      <c r="BW177" s="364"/>
      <c r="BX177" s="364"/>
      <c r="BY177" s="364"/>
      <c r="BZ177" s="364"/>
      <c r="CA177" s="364"/>
      <c r="CB177" s="364"/>
      <c r="CC177" s="364"/>
      <c r="CD177" s="364"/>
      <c r="CE177" s="364"/>
      <c r="CF177" s="364"/>
      <c r="CG177" s="364"/>
      <c r="CH177" s="364"/>
      <c r="CI177" s="364"/>
      <c r="CJ177" s="364"/>
      <c r="CK177" s="364"/>
      <c r="CL177" s="364"/>
    </row>
    <row r="178" spans="1:90" ht="27" customHeight="1">
      <c r="A178" s="364"/>
      <c r="B178" s="364"/>
      <c r="C178" s="364"/>
      <c r="D178" s="364"/>
      <c r="E178" s="364"/>
      <c r="F178" s="364"/>
      <c r="G178" s="364"/>
      <c r="H178" s="364"/>
      <c r="I178" s="364"/>
      <c r="J178" s="364"/>
      <c r="K178" s="364"/>
      <c r="L178" s="364"/>
      <c r="M178" s="364"/>
      <c r="N178" s="364"/>
      <c r="O178" s="364"/>
      <c r="P178" s="364"/>
      <c r="Q178" s="364"/>
      <c r="R178" s="364"/>
      <c r="S178" s="364"/>
      <c r="T178" s="364"/>
      <c r="U178" s="364"/>
      <c r="V178" s="364"/>
      <c r="W178" s="364"/>
      <c r="X178" s="364"/>
      <c r="Y178" s="364"/>
      <c r="Z178" s="364"/>
      <c r="AA178" s="364"/>
      <c r="AB178" s="364"/>
      <c r="AC178" s="364"/>
      <c r="AD178" s="364"/>
      <c r="AE178" s="364"/>
      <c r="AF178" s="364"/>
      <c r="AG178" s="364"/>
      <c r="AH178" s="364"/>
      <c r="AI178" s="364"/>
      <c r="AJ178" s="364"/>
      <c r="AK178" s="364"/>
      <c r="AL178" s="364"/>
      <c r="AM178" s="364"/>
      <c r="AN178" s="364"/>
      <c r="AO178" s="364"/>
      <c r="AP178" s="364"/>
      <c r="AQ178" s="364"/>
      <c r="AR178" s="364"/>
      <c r="AS178" s="364"/>
      <c r="AT178" s="364"/>
      <c r="AU178" s="364"/>
      <c r="AV178" s="364"/>
      <c r="AW178" s="364"/>
      <c r="AX178" s="364"/>
      <c r="AY178" s="364"/>
      <c r="AZ178" s="364"/>
      <c r="BA178" s="364"/>
      <c r="BB178" s="364"/>
      <c r="BC178" s="364"/>
      <c r="BD178" s="364"/>
      <c r="BE178" s="364"/>
      <c r="BF178" s="364"/>
      <c r="BG178" s="364"/>
      <c r="BH178" s="364"/>
      <c r="BI178" s="364"/>
      <c r="BJ178" s="364"/>
      <c r="BK178" s="364"/>
      <c r="BL178" s="364"/>
      <c r="BM178" s="364"/>
      <c r="BN178" s="364"/>
      <c r="BO178" s="364"/>
      <c r="BP178" s="364"/>
      <c r="BQ178" s="364"/>
      <c r="BR178" s="364"/>
      <c r="BS178" s="364"/>
      <c r="BT178" s="364"/>
      <c r="BU178" s="364"/>
      <c r="BV178" s="364"/>
      <c r="BW178" s="364"/>
      <c r="BX178" s="364"/>
      <c r="BY178" s="364"/>
      <c r="BZ178" s="364"/>
      <c r="CA178" s="364"/>
      <c r="CB178" s="364"/>
      <c r="CC178" s="364"/>
      <c r="CD178" s="364"/>
      <c r="CE178" s="364"/>
      <c r="CF178" s="364"/>
      <c r="CG178" s="364"/>
      <c r="CH178" s="364"/>
      <c r="CI178" s="364"/>
      <c r="CJ178" s="364"/>
      <c r="CK178" s="364"/>
      <c r="CL178" s="364"/>
    </row>
    <row r="179" spans="1:90" ht="27" customHeight="1">
      <c r="A179" s="364"/>
      <c r="B179" s="364"/>
      <c r="C179" s="364"/>
      <c r="D179" s="364"/>
      <c r="E179" s="364"/>
      <c r="F179" s="364"/>
      <c r="G179" s="364"/>
      <c r="H179" s="364"/>
      <c r="I179" s="364"/>
      <c r="J179" s="364"/>
      <c r="K179" s="364"/>
      <c r="L179" s="364"/>
      <c r="M179" s="364"/>
      <c r="N179" s="364"/>
      <c r="O179" s="364"/>
      <c r="P179" s="364"/>
      <c r="Q179" s="364"/>
      <c r="R179" s="364"/>
      <c r="S179" s="364"/>
      <c r="T179" s="364"/>
      <c r="U179" s="364"/>
      <c r="V179" s="364"/>
      <c r="W179" s="364"/>
      <c r="X179" s="364"/>
      <c r="Y179" s="364"/>
      <c r="Z179" s="364"/>
      <c r="AA179" s="364"/>
      <c r="AB179" s="364"/>
      <c r="AC179" s="364"/>
      <c r="AD179" s="364"/>
      <c r="AE179" s="364"/>
      <c r="AF179" s="364"/>
      <c r="AG179" s="364"/>
      <c r="AH179" s="364"/>
      <c r="AI179" s="364"/>
      <c r="AJ179" s="364"/>
      <c r="AK179" s="364"/>
      <c r="AL179" s="364"/>
      <c r="AM179" s="364"/>
      <c r="AN179" s="364"/>
      <c r="AO179" s="364"/>
      <c r="AP179" s="364"/>
      <c r="AQ179" s="364"/>
      <c r="AR179" s="364"/>
      <c r="AS179" s="364"/>
      <c r="AT179" s="364"/>
      <c r="AU179" s="364"/>
      <c r="AV179" s="364"/>
      <c r="AW179" s="364"/>
      <c r="AX179" s="364"/>
      <c r="AY179" s="364"/>
      <c r="AZ179" s="364"/>
      <c r="BA179" s="364"/>
      <c r="BB179" s="364"/>
      <c r="BC179" s="364"/>
      <c r="BD179" s="364"/>
      <c r="BE179" s="364"/>
      <c r="BF179" s="364"/>
      <c r="BG179" s="364"/>
      <c r="BH179" s="364"/>
      <c r="BI179" s="364"/>
      <c r="BJ179" s="364"/>
      <c r="BK179" s="364"/>
      <c r="BL179" s="364"/>
      <c r="BM179" s="364"/>
      <c r="BN179" s="364"/>
      <c r="BO179" s="364"/>
      <c r="BP179" s="364"/>
      <c r="BQ179" s="364"/>
      <c r="BR179" s="364"/>
      <c r="BS179" s="364"/>
      <c r="BT179" s="364"/>
      <c r="BU179" s="364"/>
      <c r="BV179" s="364"/>
      <c r="BW179" s="364"/>
      <c r="BX179" s="364"/>
      <c r="BY179" s="364"/>
      <c r="BZ179" s="364"/>
      <c r="CA179" s="364"/>
      <c r="CB179" s="364"/>
      <c r="CC179" s="364"/>
      <c r="CD179" s="364"/>
      <c r="CE179" s="364"/>
      <c r="CF179" s="364"/>
      <c r="CG179" s="364"/>
      <c r="CH179" s="364"/>
      <c r="CI179" s="364"/>
      <c r="CJ179" s="364"/>
      <c r="CK179" s="364"/>
      <c r="CL179" s="364"/>
    </row>
    <row r="180" spans="1:90" ht="27" customHeight="1">
      <c r="A180" s="364"/>
      <c r="B180" s="364"/>
      <c r="C180" s="364"/>
      <c r="D180" s="364"/>
      <c r="E180" s="364"/>
      <c r="F180" s="364"/>
      <c r="G180" s="364"/>
      <c r="H180" s="364"/>
      <c r="I180" s="364"/>
      <c r="J180" s="364"/>
      <c r="K180" s="364"/>
      <c r="L180" s="364"/>
      <c r="M180" s="364"/>
      <c r="N180" s="364"/>
      <c r="O180" s="364"/>
      <c r="P180" s="364"/>
      <c r="Q180" s="364"/>
      <c r="R180" s="364"/>
      <c r="S180" s="364"/>
      <c r="T180" s="364"/>
      <c r="U180" s="364"/>
      <c r="V180" s="364"/>
      <c r="W180" s="364"/>
      <c r="X180" s="364"/>
      <c r="Y180" s="364"/>
      <c r="Z180" s="364"/>
      <c r="AA180" s="364"/>
      <c r="AB180" s="364"/>
      <c r="AC180" s="364"/>
      <c r="AD180" s="364"/>
      <c r="AE180" s="364"/>
      <c r="AF180" s="364"/>
      <c r="AG180" s="364"/>
      <c r="AH180" s="364"/>
      <c r="AI180" s="364"/>
      <c r="AJ180" s="364"/>
      <c r="AK180" s="364"/>
      <c r="AL180" s="364"/>
      <c r="AM180" s="364"/>
      <c r="AN180" s="364"/>
      <c r="AO180" s="364"/>
      <c r="AP180" s="364"/>
      <c r="AQ180" s="364"/>
      <c r="AR180" s="364"/>
      <c r="AS180" s="364"/>
      <c r="AT180" s="364"/>
      <c r="AU180" s="364"/>
      <c r="AV180" s="364"/>
      <c r="AW180" s="364"/>
      <c r="AX180" s="364"/>
      <c r="AY180" s="364"/>
      <c r="AZ180" s="364"/>
      <c r="BA180" s="364"/>
      <c r="BB180" s="364"/>
      <c r="BC180" s="364"/>
      <c r="BD180" s="364"/>
      <c r="BE180" s="364"/>
      <c r="BF180" s="364"/>
      <c r="BG180" s="364"/>
      <c r="BH180" s="364"/>
      <c r="BI180" s="364"/>
      <c r="BJ180" s="364"/>
      <c r="BK180" s="364"/>
      <c r="BL180" s="364"/>
      <c r="BM180" s="364"/>
      <c r="BN180" s="364"/>
      <c r="BO180" s="364"/>
      <c r="BP180" s="364"/>
      <c r="BQ180" s="364"/>
      <c r="BR180" s="364"/>
      <c r="BS180" s="364"/>
      <c r="BT180" s="364"/>
      <c r="BU180" s="364"/>
      <c r="BV180" s="364"/>
      <c r="BW180" s="364"/>
      <c r="BX180" s="364"/>
      <c r="BY180" s="364"/>
      <c r="BZ180" s="364"/>
      <c r="CA180" s="364"/>
      <c r="CB180" s="364"/>
      <c r="CC180" s="364"/>
      <c r="CD180" s="364"/>
      <c r="CE180" s="364"/>
      <c r="CF180" s="364"/>
      <c r="CG180" s="364"/>
      <c r="CH180" s="364"/>
      <c r="CI180" s="364"/>
      <c r="CJ180" s="364"/>
      <c r="CK180" s="364"/>
      <c r="CL180" s="364"/>
    </row>
    <row r="181" spans="1:90" ht="27" customHeight="1">
      <c r="A181" s="364"/>
      <c r="B181" s="364"/>
      <c r="C181" s="364"/>
      <c r="D181" s="364"/>
      <c r="E181" s="364"/>
      <c r="F181" s="364"/>
      <c r="G181" s="364"/>
      <c r="H181" s="364"/>
      <c r="I181" s="364"/>
      <c r="J181" s="364"/>
      <c r="K181" s="364"/>
      <c r="L181" s="364"/>
      <c r="M181" s="364"/>
      <c r="N181" s="364"/>
      <c r="O181" s="364"/>
      <c r="P181" s="364"/>
      <c r="Q181" s="364"/>
      <c r="R181" s="364"/>
      <c r="S181" s="364"/>
      <c r="T181" s="364"/>
      <c r="U181" s="364"/>
      <c r="V181" s="364"/>
      <c r="W181" s="364"/>
      <c r="X181" s="364"/>
      <c r="Y181" s="364"/>
      <c r="Z181" s="364"/>
      <c r="AA181" s="364"/>
      <c r="AB181" s="364"/>
      <c r="AC181" s="364"/>
      <c r="AD181" s="364"/>
      <c r="AE181" s="364"/>
      <c r="AF181" s="364"/>
      <c r="AG181" s="364"/>
      <c r="AH181" s="364"/>
      <c r="AI181" s="364"/>
      <c r="AJ181" s="364"/>
      <c r="AK181" s="364"/>
      <c r="AL181" s="364"/>
      <c r="AM181" s="364"/>
      <c r="AN181" s="364"/>
      <c r="AO181" s="364"/>
      <c r="AP181" s="364"/>
      <c r="AQ181" s="364"/>
      <c r="AR181" s="364"/>
      <c r="AS181" s="364"/>
      <c r="AT181" s="364"/>
      <c r="AU181" s="364"/>
      <c r="AV181" s="364"/>
      <c r="AW181" s="364"/>
      <c r="AX181" s="364"/>
      <c r="AY181" s="364"/>
      <c r="AZ181" s="364"/>
      <c r="BA181" s="364"/>
      <c r="BB181" s="364"/>
      <c r="BC181" s="364"/>
      <c r="BD181" s="364"/>
      <c r="BE181" s="364"/>
      <c r="BF181" s="364"/>
      <c r="BG181" s="364"/>
      <c r="BH181" s="364"/>
      <c r="BI181" s="364"/>
      <c r="BJ181" s="364"/>
      <c r="BK181" s="364"/>
      <c r="BL181" s="364"/>
      <c r="BM181" s="364"/>
      <c r="BN181" s="364"/>
      <c r="BO181" s="364"/>
      <c r="BP181" s="364"/>
      <c r="BQ181" s="364"/>
      <c r="BR181" s="364"/>
      <c r="BS181" s="364"/>
      <c r="BT181" s="364"/>
      <c r="BU181" s="364"/>
      <c r="BV181" s="364"/>
      <c r="BW181" s="364"/>
      <c r="BX181" s="364"/>
      <c r="BY181" s="364"/>
      <c r="BZ181" s="364"/>
      <c r="CA181" s="364"/>
      <c r="CB181" s="364"/>
      <c r="CC181" s="364"/>
      <c r="CD181" s="364"/>
      <c r="CE181" s="364"/>
      <c r="CF181" s="364"/>
      <c r="CG181" s="364"/>
      <c r="CH181" s="364"/>
      <c r="CI181" s="364"/>
      <c r="CJ181" s="364"/>
      <c r="CK181" s="364"/>
      <c r="CL181" s="364"/>
    </row>
    <row r="182" spans="1:90" ht="27" customHeight="1">
      <c r="A182" s="364"/>
      <c r="B182" s="364"/>
      <c r="C182" s="364"/>
      <c r="D182" s="364"/>
      <c r="E182" s="364"/>
      <c r="F182" s="364"/>
      <c r="G182" s="364"/>
      <c r="H182" s="364"/>
      <c r="I182" s="364"/>
      <c r="J182" s="364"/>
      <c r="K182" s="364"/>
      <c r="L182" s="364"/>
      <c r="M182" s="364"/>
      <c r="N182" s="364"/>
      <c r="O182" s="364"/>
      <c r="P182" s="364"/>
      <c r="Q182" s="364"/>
      <c r="R182" s="364"/>
      <c r="S182" s="364"/>
      <c r="T182" s="364"/>
      <c r="U182" s="364"/>
      <c r="V182" s="364"/>
      <c r="W182" s="364"/>
      <c r="X182" s="364"/>
      <c r="Y182" s="364"/>
      <c r="Z182" s="364"/>
      <c r="AA182" s="364"/>
      <c r="AB182" s="364"/>
      <c r="AC182" s="364"/>
      <c r="AD182" s="364"/>
      <c r="AE182" s="364"/>
      <c r="AF182" s="364"/>
      <c r="AG182" s="364"/>
      <c r="AH182" s="364"/>
      <c r="AI182" s="364"/>
      <c r="AJ182" s="364"/>
      <c r="AK182" s="364"/>
      <c r="AL182" s="364"/>
      <c r="AM182" s="364"/>
      <c r="AN182" s="364"/>
      <c r="AO182" s="364"/>
      <c r="AP182" s="364"/>
      <c r="AQ182" s="364"/>
      <c r="AR182" s="364"/>
      <c r="AS182" s="364"/>
      <c r="AT182" s="364"/>
      <c r="AU182" s="364"/>
      <c r="AV182" s="364"/>
      <c r="AW182" s="364"/>
      <c r="AX182" s="364"/>
      <c r="AY182" s="364"/>
      <c r="AZ182" s="364"/>
      <c r="BA182" s="364"/>
      <c r="BB182" s="364"/>
      <c r="BC182" s="364"/>
      <c r="BD182" s="364"/>
      <c r="BE182" s="364"/>
      <c r="BF182" s="364"/>
      <c r="BG182" s="364"/>
      <c r="BH182" s="364"/>
      <c r="BI182" s="364"/>
      <c r="BJ182" s="364"/>
      <c r="BK182" s="364"/>
      <c r="BL182" s="364"/>
      <c r="BM182" s="364"/>
      <c r="BN182" s="364"/>
      <c r="BO182" s="364"/>
      <c r="BP182" s="364"/>
      <c r="BQ182" s="364"/>
      <c r="BR182" s="364"/>
      <c r="BS182" s="364"/>
      <c r="BT182" s="364"/>
      <c r="BU182" s="364"/>
      <c r="BV182" s="364"/>
      <c r="BW182" s="364"/>
      <c r="BX182" s="364"/>
      <c r="BY182" s="364"/>
      <c r="BZ182" s="364"/>
      <c r="CA182" s="364"/>
      <c r="CB182" s="364"/>
      <c r="CC182" s="364"/>
      <c r="CD182" s="364"/>
      <c r="CE182" s="364"/>
      <c r="CF182" s="364"/>
      <c r="CG182" s="364"/>
      <c r="CH182" s="364"/>
      <c r="CI182" s="364"/>
      <c r="CJ182" s="364"/>
      <c r="CK182" s="364"/>
      <c r="CL182" s="364"/>
    </row>
    <row r="183" spans="1:90" ht="27" customHeight="1">
      <c r="A183" s="364"/>
      <c r="B183" s="364"/>
      <c r="C183" s="364"/>
      <c r="D183" s="364"/>
      <c r="E183" s="364"/>
      <c r="F183" s="364"/>
      <c r="G183" s="364"/>
      <c r="H183" s="364"/>
      <c r="I183" s="364"/>
      <c r="J183" s="364"/>
      <c r="K183" s="364"/>
      <c r="L183" s="364"/>
      <c r="M183" s="364"/>
      <c r="N183" s="364"/>
      <c r="O183" s="364"/>
      <c r="P183" s="364"/>
      <c r="Q183" s="364"/>
      <c r="R183" s="364"/>
      <c r="S183" s="364"/>
      <c r="T183" s="364"/>
      <c r="U183" s="364"/>
      <c r="V183" s="364"/>
      <c r="W183" s="364"/>
      <c r="X183" s="364"/>
      <c r="Y183" s="364"/>
      <c r="Z183" s="364"/>
      <c r="AA183" s="364"/>
      <c r="AB183" s="364"/>
      <c r="AC183" s="364"/>
      <c r="AD183" s="364"/>
      <c r="AE183" s="364"/>
      <c r="AF183" s="364"/>
      <c r="AG183" s="364"/>
      <c r="AH183" s="364"/>
      <c r="AI183" s="364"/>
      <c r="AJ183" s="364"/>
      <c r="AK183" s="364"/>
      <c r="AL183" s="364"/>
      <c r="AM183" s="364"/>
      <c r="AN183" s="364"/>
      <c r="AO183" s="364"/>
      <c r="AP183" s="364"/>
      <c r="AQ183" s="364"/>
      <c r="AR183" s="364"/>
      <c r="AS183" s="364"/>
      <c r="AT183" s="364"/>
      <c r="AU183" s="364"/>
      <c r="AV183" s="364"/>
      <c r="AW183" s="364"/>
      <c r="AX183" s="364"/>
      <c r="AY183" s="364"/>
      <c r="AZ183" s="364"/>
      <c r="BA183" s="364"/>
      <c r="BB183" s="364"/>
      <c r="BC183" s="364"/>
      <c r="BD183" s="364"/>
      <c r="BE183" s="364"/>
      <c r="BF183" s="364"/>
      <c r="BG183" s="364"/>
      <c r="BH183" s="364"/>
      <c r="BI183" s="364"/>
      <c r="BJ183" s="364"/>
      <c r="BK183" s="364"/>
      <c r="BL183" s="364"/>
      <c r="BM183" s="364"/>
      <c r="BN183" s="364"/>
      <c r="BO183" s="364"/>
      <c r="BP183" s="364"/>
      <c r="BQ183" s="364"/>
      <c r="BR183" s="364"/>
      <c r="BS183" s="364"/>
      <c r="BT183" s="364"/>
      <c r="BU183" s="364"/>
      <c r="BV183" s="364"/>
      <c r="BW183" s="364"/>
      <c r="BX183" s="364"/>
      <c r="BY183" s="364"/>
      <c r="BZ183" s="364"/>
      <c r="CA183" s="364"/>
      <c r="CB183" s="364"/>
      <c r="CC183" s="364"/>
      <c r="CD183" s="364"/>
      <c r="CE183" s="364"/>
      <c r="CF183" s="364"/>
      <c r="CG183" s="364"/>
      <c r="CH183" s="364"/>
      <c r="CI183" s="364"/>
      <c r="CJ183" s="364"/>
      <c r="CK183" s="364"/>
      <c r="CL183" s="364"/>
    </row>
    <row r="184" spans="1:90" ht="27" customHeight="1">
      <c r="A184" s="364"/>
      <c r="B184" s="364"/>
      <c r="C184" s="364"/>
      <c r="D184" s="364"/>
      <c r="E184" s="364"/>
      <c r="F184" s="364"/>
      <c r="G184" s="364"/>
      <c r="H184" s="364"/>
      <c r="I184" s="364"/>
      <c r="J184" s="364"/>
      <c r="K184" s="364"/>
      <c r="L184" s="364"/>
      <c r="M184" s="364"/>
      <c r="N184" s="364"/>
      <c r="O184" s="364"/>
      <c r="P184" s="364"/>
      <c r="Q184" s="364"/>
      <c r="R184" s="364"/>
      <c r="S184" s="364"/>
      <c r="T184" s="364"/>
      <c r="U184" s="364"/>
      <c r="V184" s="364"/>
      <c r="W184" s="364"/>
      <c r="X184" s="364"/>
      <c r="Y184" s="364"/>
      <c r="Z184" s="364"/>
      <c r="AA184" s="364"/>
      <c r="AB184" s="364"/>
      <c r="AC184" s="364"/>
      <c r="AD184" s="364"/>
      <c r="AE184" s="364"/>
      <c r="AF184" s="364"/>
      <c r="AG184" s="364"/>
      <c r="AH184" s="364"/>
      <c r="AI184" s="364"/>
      <c r="AJ184" s="364"/>
      <c r="AK184" s="364"/>
      <c r="AL184" s="364"/>
      <c r="AM184" s="364"/>
      <c r="AN184" s="364"/>
      <c r="AO184" s="364"/>
      <c r="AP184" s="364"/>
      <c r="AQ184" s="364"/>
      <c r="AR184" s="364"/>
      <c r="AS184" s="364"/>
      <c r="AT184" s="364"/>
      <c r="AU184" s="364"/>
      <c r="AV184" s="364"/>
      <c r="AW184" s="364"/>
      <c r="AX184" s="364"/>
      <c r="AY184" s="364"/>
      <c r="AZ184" s="364"/>
      <c r="BA184" s="364"/>
      <c r="BB184" s="364"/>
      <c r="BC184" s="364"/>
      <c r="BD184" s="364"/>
      <c r="BE184" s="364"/>
      <c r="BF184" s="364"/>
      <c r="BG184" s="364"/>
      <c r="BH184" s="364"/>
      <c r="BI184" s="364"/>
      <c r="BJ184" s="364"/>
      <c r="BK184" s="364"/>
      <c r="BL184" s="364"/>
      <c r="BM184" s="364"/>
      <c r="BN184" s="364"/>
      <c r="BO184" s="364"/>
      <c r="BP184" s="364"/>
      <c r="BQ184" s="364"/>
      <c r="BR184" s="364"/>
      <c r="BS184" s="364"/>
      <c r="BT184" s="364"/>
      <c r="BU184" s="364"/>
      <c r="BV184" s="364"/>
      <c r="BW184" s="364"/>
      <c r="BX184" s="364"/>
      <c r="BY184" s="364"/>
      <c r="BZ184" s="364"/>
      <c r="CA184" s="364"/>
      <c r="CB184" s="364"/>
      <c r="CC184" s="364"/>
      <c r="CD184" s="364"/>
      <c r="CE184" s="364"/>
      <c r="CF184" s="364"/>
      <c r="CG184" s="364"/>
      <c r="CH184" s="364"/>
      <c r="CI184" s="364"/>
      <c r="CJ184" s="364"/>
      <c r="CK184" s="364"/>
      <c r="CL184" s="364"/>
    </row>
    <row r="185" spans="1:90" ht="27" customHeight="1">
      <c r="A185" s="364"/>
      <c r="B185" s="364"/>
      <c r="C185" s="364"/>
      <c r="D185" s="364"/>
      <c r="E185" s="364"/>
      <c r="F185" s="364"/>
      <c r="G185" s="364"/>
      <c r="H185" s="364"/>
      <c r="I185" s="364"/>
      <c r="J185" s="364"/>
      <c r="K185" s="364"/>
      <c r="L185" s="364"/>
      <c r="M185" s="364"/>
      <c r="N185" s="364"/>
      <c r="O185" s="364"/>
      <c r="P185" s="364"/>
      <c r="Q185" s="364"/>
      <c r="R185" s="364"/>
      <c r="S185" s="364"/>
      <c r="T185" s="364"/>
      <c r="U185" s="364"/>
      <c r="V185" s="364"/>
      <c r="W185" s="364"/>
      <c r="X185" s="364"/>
      <c r="Y185" s="364"/>
      <c r="Z185" s="364"/>
      <c r="AA185" s="364"/>
      <c r="AB185" s="364"/>
      <c r="AC185" s="364"/>
      <c r="AD185" s="364"/>
      <c r="AE185" s="364"/>
      <c r="AF185" s="364"/>
      <c r="AG185" s="364"/>
      <c r="AH185" s="364"/>
      <c r="AI185" s="364"/>
      <c r="AJ185" s="364"/>
      <c r="AK185" s="364"/>
      <c r="AL185" s="364"/>
      <c r="AM185" s="364"/>
      <c r="AN185" s="364"/>
      <c r="AO185" s="364"/>
      <c r="AP185" s="364"/>
      <c r="AQ185" s="364"/>
      <c r="AR185" s="364"/>
      <c r="AS185" s="364"/>
      <c r="AT185" s="364"/>
      <c r="AU185" s="364"/>
      <c r="AV185" s="364"/>
      <c r="AW185" s="364"/>
      <c r="AX185" s="364"/>
      <c r="AY185" s="364"/>
      <c r="AZ185" s="364"/>
      <c r="BA185" s="364"/>
      <c r="BB185" s="364"/>
      <c r="BC185" s="364"/>
      <c r="BD185" s="364"/>
      <c r="BE185" s="364"/>
      <c r="BF185" s="364"/>
      <c r="BG185" s="364"/>
      <c r="BH185" s="364"/>
      <c r="BI185" s="364"/>
      <c r="BJ185" s="364"/>
      <c r="BK185" s="364"/>
      <c r="BL185" s="364"/>
      <c r="BM185" s="364"/>
      <c r="BN185" s="364"/>
      <c r="BO185" s="364"/>
      <c r="BP185" s="364"/>
      <c r="BQ185" s="364"/>
      <c r="BR185" s="364"/>
      <c r="BS185" s="364"/>
      <c r="BT185" s="364"/>
      <c r="BU185" s="364"/>
      <c r="BV185" s="364"/>
      <c r="BW185" s="364"/>
      <c r="BX185" s="364"/>
      <c r="BY185" s="364"/>
      <c r="BZ185" s="364"/>
      <c r="CA185" s="364"/>
      <c r="CB185" s="364"/>
      <c r="CC185" s="364"/>
      <c r="CD185" s="364"/>
      <c r="CE185" s="364"/>
      <c r="CF185" s="364"/>
      <c r="CG185" s="364"/>
      <c r="CH185" s="364"/>
      <c r="CI185" s="364"/>
      <c r="CJ185" s="364"/>
      <c r="CK185" s="364"/>
      <c r="CL185" s="364"/>
    </row>
    <row r="186" spans="1:90" ht="27" customHeight="1">
      <c r="A186" s="364"/>
      <c r="B186" s="364"/>
      <c r="C186" s="364"/>
      <c r="D186" s="364"/>
      <c r="E186" s="364"/>
      <c r="F186" s="364"/>
      <c r="G186" s="364"/>
      <c r="H186" s="364"/>
      <c r="I186" s="364"/>
      <c r="J186" s="364"/>
      <c r="K186" s="364"/>
      <c r="L186" s="364"/>
      <c r="M186" s="364"/>
      <c r="N186" s="364"/>
      <c r="O186" s="364"/>
      <c r="P186" s="364"/>
      <c r="Q186" s="364"/>
      <c r="R186" s="364"/>
      <c r="S186" s="364"/>
      <c r="T186" s="364"/>
      <c r="U186" s="364"/>
      <c r="V186" s="364"/>
      <c r="W186" s="364"/>
      <c r="X186" s="364"/>
      <c r="Y186" s="364"/>
      <c r="Z186" s="364"/>
      <c r="AA186" s="364"/>
      <c r="AB186" s="364"/>
      <c r="AC186" s="364"/>
      <c r="AD186" s="364"/>
      <c r="AE186" s="364"/>
      <c r="AF186" s="364"/>
      <c r="AG186" s="364"/>
      <c r="AH186" s="364"/>
      <c r="AI186" s="364"/>
      <c r="AJ186" s="364"/>
      <c r="AK186" s="364"/>
      <c r="AL186" s="364"/>
      <c r="AM186" s="364"/>
      <c r="AN186" s="364"/>
      <c r="AO186" s="364"/>
      <c r="AP186" s="364"/>
      <c r="AQ186" s="364"/>
      <c r="AR186" s="364"/>
      <c r="AS186" s="364"/>
      <c r="AT186" s="364"/>
      <c r="AU186" s="364"/>
      <c r="AV186" s="364"/>
      <c r="AW186" s="364"/>
      <c r="AX186" s="364"/>
      <c r="AY186" s="364"/>
      <c r="AZ186" s="364"/>
      <c r="BA186" s="364"/>
      <c r="BB186" s="364"/>
      <c r="BC186" s="364"/>
      <c r="BD186" s="364"/>
      <c r="BE186" s="364"/>
      <c r="BF186" s="364"/>
      <c r="BG186" s="364"/>
      <c r="BH186" s="364"/>
      <c r="BI186" s="364"/>
      <c r="BJ186" s="364"/>
      <c r="BK186" s="364"/>
      <c r="BL186" s="364"/>
      <c r="BM186" s="364"/>
      <c r="BN186" s="364"/>
      <c r="BO186" s="364"/>
      <c r="BP186" s="364"/>
      <c r="BQ186" s="364"/>
      <c r="BR186" s="364"/>
      <c r="BS186" s="364"/>
      <c r="BT186" s="364"/>
      <c r="BU186" s="364"/>
      <c r="BV186" s="364"/>
      <c r="BW186" s="364"/>
      <c r="BX186" s="364"/>
      <c r="BY186" s="364"/>
      <c r="BZ186" s="364"/>
      <c r="CA186" s="364"/>
      <c r="CB186" s="364"/>
      <c r="CC186" s="364"/>
      <c r="CD186" s="364"/>
      <c r="CE186" s="364"/>
      <c r="CF186" s="364"/>
      <c r="CG186" s="364"/>
      <c r="CH186" s="364"/>
      <c r="CI186" s="364"/>
      <c r="CJ186" s="364"/>
      <c r="CK186" s="364"/>
      <c r="CL186" s="364"/>
    </row>
    <row r="187" spans="1:90" ht="27" customHeight="1">
      <c r="A187" s="364"/>
      <c r="B187" s="364"/>
      <c r="C187" s="364"/>
      <c r="D187" s="364"/>
      <c r="E187" s="364"/>
      <c r="F187" s="364"/>
      <c r="G187" s="364"/>
      <c r="H187" s="364"/>
      <c r="I187" s="364"/>
      <c r="J187" s="364"/>
      <c r="K187" s="364"/>
      <c r="L187" s="364"/>
      <c r="M187" s="364"/>
      <c r="N187" s="364"/>
      <c r="O187" s="364"/>
      <c r="P187" s="364"/>
      <c r="Q187" s="364"/>
      <c r="R187" s="364"/>
      <c r="S187" s="364"/>
      <c r="T187" s="364"/>
      <c r="U187" s="364"/>
      <c r="V187" s="364"/>
      <c r="W187" s="364"/>
      <c r="X187" s="364"/>
      <c r="Y187" s="364"/>
      <c r="Z187" s="364"/>
      <c r="AA187" s="364"/>
      <c r="AB187" s="364"/>
      <c r="AC187" s="364"/>
      <c r="AD187" s="364"/>
      <c r="AE187" s="364"/>
      <c r="AF187" s="364"/>
      <c r="AG187" s="364"/>
      <c r="AH187" s="364"/>
      <c r="AI187" s="364"/>
      <c r="AJ187" s="364"/>
      <c r="AK187" s="364"/>
      <c r="AL187" s="364"/>
      <c r="AM187" s="364"/>
      <c r="AN187" s="364"/>
      <c r="AO187" s="364"/>
      <c r="AP187" s="364"/>
      <c r="AQ187" s="364"/>
      <c r="AR187" s="364"/>
      <c r="AS187" s="364"/>
      <c r="AT187" s="364"/>
      <c r="AU187" s="364"/>
      <c r="AV187" s="364"/>
      <c r="AW187" s="364"/>
      <c r="AX187" s="364"/>
      <c r="AY187" s="364"/>
      <c r="AZ187" s="364"/>
      <c r="BA187" s="364"/>
      <c r="BB187" s="364"/>
      <c r="BC187" s="364"/>
      <c r="BD187" s="364"/>
      <c r="BE187" s="364"/>
      <c r="BF187" s="364"/>
      <c r="BG187" s="364"/>
      <c r="BH187" s="364"/>
      <c r="BI187" s="364"/>
      <c r="BJ187" s="364"/>
      <c r="BK187" s="364"/>
      <c r="BL187" s="364"/>
      <c r="BM187" s="364"/>
      <c r="BN187" s="364"/>
      <c r="BO187" s="364"/>
      <c r="BP187" s="364"/>
      <c r="BQ187" s="364"/>
      <c r="BR187" s="364"/>
      <c r="BS187" s="364"/>
      <c r="BT187" s="364"/>
      <c r="BU187" s="364"/>
      <c r="BV187" s="364"/>
      <c r="BW187" s="364"/>
      <c r="BX187" s="364"/>
      <c r="BY187" s="364"/>
      <c r="BZ187" s="364"/>
      <c r="CA187" s="364"/>
      <c r="CB187" s="364"/>
      <c r="CC187" s="364"/>
      <c r="CD187" s="364"/>
      <c r="CE187" s="364"/>
      <c r="CF187" s="364"/>
      <c r="CG187" s="364"/>
      <c r="CH187" s="364"/>
      <c r="CI187" s="364"/>
      <c r="CJ187" s="364"/>
      <c r="CK187" s="364"/>
      <c r="CL187" s="364"/>
    </row>
    <row r="188" spans="1:90" ht="27" customHeight="1">
      <c r="A188" s="364"/>
      <c r="B188" s="364"/>
      <c r="C188" s="364"/>
      <c r="D188" s="364"/>
      <c r="E188" s="364"/>
      <c r="F188" s="364"/>
      <c r="G188" s="364"/>
      <c r="H188" s="364"/>
      <c r="I188" s="364"/>
      <c r="J188" s="364"/>
      <c r="K188" s="364"/>
      <c r="L188" s="364"/>
      <c r="M188" s="364"/>
      <c r="N188" s="364"/>
      <c r="O188" s="364"/>
      <c r="P188" s="364"/>
      <c r="Q188" s="364"/>
      <c r="R188" s="364"/>
      <c r="S188" s="364"/>
      <c r="T188" s="364"/>
      <c r="U188" s="364"/>
      <c r="V188" s="364"/>
      <c r="W188" s="364"/>
      <c r="X188" s="364"/>
      <c r="Y188" s="364"/>
      <c r="Z188" s="364"/>
      <c r="AA188" s="364"/>
      <c r="AB188" s="364"/>
      <c r="AC188" s="364"/>
      <c r="AD188" s="364"/>
      <c r="AE188" s="364"/>
      <c r="AF188" s="364"/>
      <c r="AG188" s="364"/>
      <c r="AH188" s="364"/>
      <c r="AI188" s="364"/>
      <c r="AJ188" s="364"/>
      <c r="AK188" s="364"/>
      <c r="AL188" s="364"/>
      <c r="AM188" s="364"/>
      <c r="AN188" s="364"/>
      <c r="AO188" s="364"/>
      <c r="AP188" s="364"/>
      <c r="AQ188" s="364"/>
      <c r="AR188" s="364"/>
      <c r="AS188" s="364"/>
      <c r="AT188" s="364"/>
      <c r="AU188" s="364"/>
      <c r="AV188" s="364"/>
      <c r="AW188" s="364"/>
      <c r="AX188" s="364"/>
      <c r="AY188" s="364"/>
      <c r="AZ188" s="364"/>
      <c r="BA188" s="364"/>
      <c r="BB188" s="364"/>
      <c r="BC188" s="364"/>
      <c r="BD188" s="364"/>
      <c r="BE188" s="364"/>
      <c r="BF188" s="364"/>
      <c r="BG188" s="364"/>
      <c r="BH188" s="364"/>
      <c r="BI188" s="364"/>
      <c r="BJ188" s="364"/>
      <c r="BK188" s="364"/>
      <c r="BL188" s="364"/>
      <c r="BM188" s="364"/>
      <c r="BN188" s="364"/>
      <c r="BO188" s="364"/>
      <c r="BP188" s="364"/>
      <c r="BQ188" s="364"/>
      <c r="BR188" s="364"/>
      <c r="BS188" s="364"/>
      <c r="BT188" s="364"/>
      <c r="BU188" s="364"/>
      <c r="BV188" s="364"/>
      <c r="BW188" s="364"/>
      <c r="BX188" s="364"/>
      <c r="BY188" s="364"/>
      <c r="BZ188" s="364"/>
      <c r="CA188" s="364"/>
      <c r="CB188" s="364"/>
      <c r="CC188" s="364"/>
      <c r="CD188" s="364"/>
      <c r="CE188" s="364"/>
      <c r="CF188" s="364"/>
      <c r="CG188" s="364"/>
      <c r="CH188" s="364"/>
      <c r="CI188" s="364"/>
      <c r="CJ188" s="364"/>
      <c r="CK188" s="364"/>
      <c r="CL188" s="364"/>
    </row>
    <row r="189" spans="1:90" ht="27" customHeight="1">
      <c r="A189" s="364"/>
      <c r="B189" s="364"/>
      <c r="C189" s="364"/>
      <c r="D189" s="364"/>
      <c r="E189" s="364"/>
      <c r="F189" s="364"/>
      <c r="G189" s="364"/>
      <c r="H189" s="364"/>
      <c r="I189" s="364"/>
      <c r="J189" s="364"/>
      <c r="K189" s="364"/>
      <c r="L189" s="364"/>
      <c r="M189" s="364"/>
      <c r="N189" s="364"/>
      <c r="O189" s="364"/>
      <c r="P189" s="364"/>
      <c r="Q189" s="364"/>
      <c r="R189" s="364"/>
      <c r="S189" s="364"/>
      <c r="T189" s="364"/>
      <c r="U189" s="364"/>
      <c r="V189" s="364"/>
      <c r="W189" s="364"/>
      <c r="X189" s="364"/>
      <c r="Y189" s="364"/>
      <c r="Z189" s="364"/>
      <c r="AA189" s="364"/>
      <c r="AB189" s="364"/>
      <c r="AC189" s="364"/>
      <c r="AD189" s="364"/>
      <c r="AE189" s="364"/>
      <c r="AF189" s="364"/>
      <c r="AG189" s="364"/>
      <c r="AH189" s="364"/>
      <c r="AI189" s="364"/>
      <c r="AJ189" s="364"/>
      <c r="AK189" s="364"/>
      <c r="AL189" s="364"/>
      <c r="AM189" s="364"/>
      <c r="AN189" s="364"/>
      <c r="AO189" s="364"/>
      <c r="AP189" s="364"/>
      <c r="AQ189" s="364"/>
      <c r="AR189" s="364"/>
      <c r="AS189" s="364"/>
      <c r="AT189" s="364"/>
      <c r="AU189" s="364"/>
      <c r="AV189" s="364"/>
      <c r="AW189" s="364"/>
      <c r="AX189" s="364"/>
      <c r="AY189" s="364"/>
      <c r="AZ189" s="364"/>
      <c r="BA189" s="364"/>
      <c r="BB189" s="364"/>
      <c r="BC189" s="364"/>
      <c r="BD189" s="364"/>
      <c r="BE189" s="364"/>
      <c r="BF189" s="364"/>
      <c r="BG189" s="364"/>
      <c r="BH189" s="364"/>
      <c r="BI189" s="364"/>
      <c r="BJ189" s="364"/>
      <c r="BK189" s="364"/>
      <c r="BL189" s="364"/>
      <c r="BM189" s="364"/>
      <c r="BN189" s="364"/>
      <c r="BO189" s="364"/>
      <c r="BP189" s="364"/>
      <c r="BQ189" s="364"/>
      <c r="BR189" s="364"/>
      <c r="BS189" s="364"/>
      <c r="BT189" s="364"/>
      <c r="BU189" s="364"/>
      <c r="BV189" s="364"/>
      <c r="BW189" s="364"/>
      <c r="BX189" s="364"/>
      <c r="BY189" s="364"/>
      <c r="BZ189" s="364"/>
      <c r="CA189" s="364"/>
      <c r="CB189" s="364"/>
      <c r="CC189" s="364"/>
      <c r="CD189" s="364"/>
      <c r="CE189" s="364"/>
      <c r="CF189" s="364"/>
      <c r="CG189" s="364"/>
      <c r="CH189" s="364"/>
      <c r="CI189" s="364"/>
      <c r="CJ189" s="364"/>
      <c r="CK189" s="364"/>
      <c r="CL189" s="364"/>
    </row>
    <row r="190" spans="1:90" ht="27" customHeight="1">
      <c r="A190" s="364"/>
      <c r="B190" s="364"/>
      <c r="C190" s="364"/>
      <c r="D190" s="364"/>
      <c r="E190" s="364"/>
      <c r="F190" s="364"/>
      <c r="G190" s="364"/>
      <c r="H190" s="364"/>
      <c r="I190" s="364"/>
      <c r="J190" s="364"/>
      <c r="K190" s="364"/>
      <c r="L190" s="364"/>
      <c r="M190" s="364"/>
      <c r="N190" s="364"/>
      <c r="O190" s="364"/>
      <c r="P190" s="364"/>
      <c r="Q190" s="364"/>
      <c r="R190" s="364"/>
      <c r="S190" s="364"/>
      <c r="T190" s="364"/>
      <c r="U190" s="364"/>
      <c r="V190" s="364"/>
      <c r="W190" s="364"/>
      <c r="X190" s="364"/>
      <c r="Y190" s="364"/>
      <c r="Z190" s="364"/>
      <c r="AA190" s="364"/>
      <c r="AB190" s="364"/>
      <c r="AC190" s="364"/>
      <c r="AD190" s="364"/>
      <c r="AE190" s="364"/>
      <c r="AF190" s="364"/>
      <c r="AG190" s="364"/>
      <c r="AH190" s="364"/>
      <c r="AI190" s="364"/>
      <c r="AJ190" s="364"/>
      <c r="AK190" s="364"/>
      <c r="AL190" s="364"/>
      <c r="AM190" s="364"/>
      <c r="AN190" s="364"/>
      <c r="AO190" s="364"/>
      <c r="AP190" s="364"/>
      <c r="AQ190" s="364"/>
      <c r="AR190" s="364"/>
      <c r="AS190" s="364"/>
      <c r="AT190" s="364"/>
      <c r="AU190" s="364"/>
      <c r="AV190" s="364"/>
      <c r="AW190" s="364"/>
      <c r="AX190" s="364"/>
      <c r="AY190" s="364"/>
      <c r="AZ190" s="364"/>
      <c r="BA190" s="364"/>
      <c r="BB190" s="364"/>
      <c r="BC190" s="364"/>
      <c r="BD190" s="364"/>
      <c r="BE190" s="364"/>
      <c r="BF190" s="364"/>
      <c r="BG190" s="364"/>
      <c r="BH190" s="364"/>
      <c r="BI190" s="364"/>
      <c r="BJ190" s="364"/>
      <c r="BK190" s="364"/>
      <c r="BL190" s="364"/>
      <c r="BM190" s="364"/>
      <c r="BN190" s="364"/>
      <c r="BO190" s="364"/>
      <c r="BP190" s="364"/>
      <c r="BQ190" s="364"/>
      <c r="BR190" s="364"/>
      <c r="BS190" s="364"/>
      <c r="BT190" s="364"/>
      <c r="BU190" s="364"/>
      <c r="BV190" s="364"/>
      <c r="BW190" s="364"/>
      <c r="BX190" s="364"/>
      <c r="BY190" s="364"/>
      <c r="BZ190" s="364"/>
      <c r="CA190" s="364"/>
      <c r="CB190" s="364"/>
      <c r="CC190" s="364"/>
      <c r="CD190" s="364"/>
      <c r="CE190" s="364"/>
      <c r="CF190" s="364"/>
      <c r="CG190" s="364"/>
      <c r="CH190" s="364"/>
      <c r="CI190" s="364"/>
      <c r="CJ190" s="364"/>
      <c r="CK190" s="364"/>
      <c r="CL190" s="364"/>
    </row>
    <row r="191" spans="1:90" ht="27" customHeight="1">
      <c r="A191" s="364"/>
      <c r="B191" s="364"/>
      <c r="C191" s="364"/>
      <c r="D191" s="364"/>
      <c r="E191" s="364"/>
      <c r="F191" s="364"/>
      <c r="G191" s="364"/>
      <c r="H191" s="364"/>
      <c r="I191" s="364"/>
      <c r="J191" s="364"/>
      <c r="K191" s="364"/>
      <c r="L191" s="364"/>
      <c r="M191" s="364"/>
      <c r="N191" s="364"/>
      <c r="O191" s="364"/>
      <c r="P191" s="364"/>
      <c r="Q191" s="364"/>
      <c r="R191" s="364"/>
      <c r="S191" s="364"/>
      <c r="T191" s="364"/>
      <c r="U191" s="364"/>
      <c r="V191" s="364"/>
      <c r="W191" s="364"/>
      <c r="X191" s="364"/>
      <c r="Y191" s="364"/>
      <c r="Z191" s="364"/>
      <c r="AA191" s="364"/>
      <c r="AB191" s="364"/>
      <c r="AC191" s="364"/>
      <c r="AD191" s="364"/>
      <c r="AE191" s="364"/>
      <c r="AF191" s="364"/>
      <c r="AG191" s="364"/>
      <c r="AH191" s="364"/>
      <c r="AI191" s="364"/>
      <c r="AJ191" s="364"/>
      <c r="AK191" s="364"/>
      <c r="AL191" s="364"/>
      <c r="AM191" s="364"/>
      <c r="AN191" s="364"/>
      <c r="AO191" s="364"/>
      <c r="AP191" s="364"/>
      <c r="AQ191" s="364"/>
      <c r="AR191" s="364"/>
      <c r="AS191" s="364"/>
      <c r="AT191" s="364"/>
      <c r="AU191" s="364"/>
      <c r="AV191" s="364"/>
      <c r="AW191" s="364"/>
      <c r="AX191" s="364"/>
      <c r="AY191" s="364"/>
      <c r="AZ191" s="364"/>
      <c r="BA191" s="364"/>
      <c r="BB191" s="364"/>
      <c r="BC191" s="364"/>
      <c r="BD191" s="364"/>
      <c r="BE191" s="364"/>
      <c r="BF191" s="364"/>
      <c r="BG191" s="364"/>
      <c r="BH191" s="364"/>
      <c r="BI191" s="364"/>
      <c r="BJ191" s="364"/>
      <c r="BK191" s="364"/>
      <c r="BL191" s="364"/>
      <c r="BM191" s="364"/>
      <c r="BN191" s="364"/>
      <c r="BO191" s="364"/>
      <c r="BP191" s="364"/>
      <c r="BQ191" s="364"/>
      <c r="BR191" s="364"/>
      <c r="BS191" s="364"/>
      <c r="BT191" s="364"/>
      <c r="BU191" s="364"/>
      <c r="BV191" s="364"/>
      <c r="BW191" s="364"/>
      <c r="BX191" s="364"/>
      <c r="BY191" s="364"/>
      <c r="BZ191" s="364"/>
      <c r="CA191" s="364"/>
      <c r="CB191" s="364"/>
      <c r="CC191" s="364"/>
      <c r="CD191" s="364"/>
      <c r="CE191" s="364"/>
      <c r="CF191" s="364"/>
      <c r="CG191" s="364"/>
      <c r="CH191" s="364"/>
      <c r="CI191" s="364"/>
      <c r="CJ191" s="364"/>
      <c r="CK191" s="364"/>
      <c r="CL191" s="364"/>
    </row>
    <row r="192" spans="1:90" ht="27" customHeight="1">
      <c r="A192" s="364"/>
      <c r="B192" s="364"/>
      <c r="C192" s="364"/>
      <c r="D192" s="364"/>
      <c r="E192" s="364"/>
      <c r="F192" s="364"/>
      <c r="G192" s="364"/>
      <c r="H192" s="364"/>
      <c r="I192" s="364"/>
      <c r="J192" s="364"/>
      <c r="K192" s="364"/>
      <c r="L192" s="364"/>
      <c r="M192" s="364"/>
      <c r="N192" s="364"/>
      <c r="O192" s="364"/>
      <c r="P192" s="364"/>
      <c r="Q192" s="364"/>
      <c r="R192" s="364"/>
      <c r="S192" s="364"/>
      <c r="T192" s="364"/>
      <c r="U192" s="364"/>
      <c r="V192" s="364"/>
      <c r="W192" s="364"/>
      <c r="X192" s="364"/>
      <c r="Y192" s="364"/>
      <c r="Z192" s="364"/>
      <c r="AA192" s="364"/>
      <c r="AB192" s="364"/>
      <c r="AC192" s="364"/>
      <c r="AD192" s="364"/>
      <c r="AE192" s="364"/>
      <c r="AF192" s="364"/>
      <c r="AG192" s="364"/>
      <c r="AH192" s="364"/>
      <c r="AI192" s="364"/>
      <c r="AJ192" s="364"/>
      <c r="AK192" s="364"/>
      <c r="AL192" s="364"/>
      <c r="AM192" s="364"/>
      <c r="AN192" s="364"/>
      <c r="AO192" s="364"/>
      <c r="AP192" s="364"/>
      <c r="AQ192" s="364"/>
      <c r="AR192" s="364"/>
      <c r="AS192" s="364"/>
      <c r="AT192" s="364"/>
      <c r="AU192" s="364"/>
      <c r="AV192" s="364"/>
      <c r="AW192" s="364"/>
      <c r="AX192" s="364"/>
      <c r="AY192" s="364"/>
      <c r="AZ192" s="364"/>
      <c r="BA192" s="364"/>
      <c r="BB192" s="364"/>
      <c r="BC192" s="364"/>
      <c r="BD192" s="364"/>
      <c r="BE192" s="364"/>
      <c r="BF192" s="364"/>
      <c r="BG192" s="364"/>
      <c r="BH192" s="364"/>
      <c r="BI192" s="364"/>
      <c r="BJ192" s="364"/>
      <c r="BK192" s="364"/>
      <c r="BL192" s="364"/>
      <c r="BM192" s="364"/>
      <c r="BN192" s="364"/>
      <c r="BO192" s="364"/>
      <c r="BP192" s="364"/>
      <c r="BQ192" s="364"/>
      <c r="BR192" s="364"/>
      <c r="BS192" s="364"/>
      <c r="BT192" s="364"/>
      <c r="BU192" s="364"/>
      <c r="BV192" s="364"/>
      <c r="BW192" s="364"/>
      <c r="BX192" s="364"/>
      <c r="BY192" s="364"/>
      <c r="BZ192" s="364"/>
      <c r="CA192" s="364"/>
      <c r="CB192" s="364"/>
      <c r="CC192" s="364"/>
      <c r="CD192" s="364"/>
      <c r="CE192" s="364"/>
      <c r="CF192" s="364"/>
      <c r="CG192" s="364"/>
      <c r="CH192" s="364"/>
      <c r="CI192" s="364"/>
      <c r="CJ192" s="364"/>
      <c r="CK192" s="364"/>
      <c r="CL192" s="364"/>
    </row>
    <row r="193" spans="1:90" ht="27" customHeight="1">
      <c r="A193" s="364"/>
      <c r="B193" s="364"/>
      <c r="C193" s="364"/>
      <c r="D193" s="364"/>
      <c r="E193" s="364"/>
      <c r="F193" s="364"/>
      <c r="G193" s="364"/>
      <c r="H193" s="364"/>
      <c r="I193" s="364"/>
      <c r="J193" s="364"/>
      <c r="K193" s="364"/>
      <c r="L193" s="364"/>
      <c r="M193" s="364"/>
      <c r="N193" s="364"/>
      <c r="O193" s="364"/>
      <c r="P193" s="364"/>
      <c r="Q193" s="364"/>
      <c r="R193" s="364"/>
      <c r="S193" s="364"/>
      <c r="T193" s="364"/>
      <c r="U193" s="364"/>
      <c r="V193" s="364"/>
      <c r="W193" s="364"/>
      <c r="X193" s="364"/>
      <c r="Y193" s="364"/>
      <c r="Z193" s="364"/>
      <c r="AA193" s="364"/>
      <c r="AB193" s="364"/>
      <c r="AC193" s="364"/>
      <c r="AD193" s="364"/>
      <c r="AE193" s="364"/>
      <c r="AF193" s="364"/>
      <c r="AG193" s="364"/>
      <c r="AH193" s="364"/>
      <c r="AI193" s="364"/>
      <c r="AJ193" s="364"/>
      <c r="AK193" s="364"/>
      <c r="AL193" s="364"/>
      <c r="AM193" s="364"/>
      <c r="AN193" s="364"/>
      <c r="AO193" s="364"/>
      <c r="AP193" s="364"/>
      <c r="AQ193" s="364"/>
      <c r="AR193" s="364"/>
      <c r="AS193" s="364"/>
      <c r="AT193" s="364"/>
      <c r="AU193" s="364"/>
      <c r="AV193" s="364"/>
      <c r="AW193" s="364"/>
      <c r="AX193" s="364"/>
      <c r="AY193" s="364"/>
      <c r="AZ193" s="364"/>
      <c r="BA193" s="364"/>
      <c r="BB193" s="364"/>
      <c r="BC193" s="364"/>
      <c r="BD193" s="364"/>
      <c r="BE193" s="364"/>
      <c r="BF193" s="364"/>
      <c r="BG193" s="364"/>
      <c r="BH193" s="364"/>
      <c r="BI193" s="364"/>
      <c r="BJ193" s="364"/>
      <c r="BK193" s="364"/>
      <c r="BL193" s="364"/>
      <c r="BM193" s="364"/>
      <c r="BN193" s="364"/>
      <c r="BO193" s="364"/>
      <c r="BP193" s="364"/>
      <c r="BQ193" s="364"/>
      <c r="BR193" s="364"/>
      <c r="BS193" s="364"/>
      <c r="BT193" s="364"/>
      <c r="BU193" s="364"/>
      <c r="BV193" s="364"/>
      <c r="BW193" s="364"/>
      <c r="BX193" s="364"/>
      <c r="BY193" s="364"/>
      <c r="BZ193" s="364"/>
      <c r="CA193" s="364"/>
      <c r="CB193" s="364"/>
      <c r="CC193" s="364"/>
      <c r="CD193" s="364"/>
      <c r="CE193" s="364"/>
      <c r="CF193" s="364"/>
      <c r="CG193" s="364"/>
      <c r="CH193" s="364"/>
      <c r="CI193" s="364"/>
      <c r="CJ193" s="364"/>
      <c r="CK193" s="364"/>
      <c r="CL193" s="364"/>
    </row>
    <row r="194" spans="1:90" ht="27" customHeight="1">
      <c r="A194" s="364"/>
      <c r="B194" s="364"/>
      <c r="C194" s="364"/>
      <c r="D194" s="364"/>
      <c r="E194" s="364"/>
      <c r="F194" s="364"/>
      <c r="G194" s="364"/>
      <c r="H194" s="364"/>
      <c r="I194" s="364"/>
      <c r="J194" s="364"/>
      <c r="K194" s="364"/>
      <c r="L194" s="364"/>
      <c r="M194" s="364"/>
      <c r="N194" s="364"/>
      <c r="O194" s="364"/>
      <c r="P194" s="364"/>
      <c r="Q194" s="364"/>
      <c r="R194" s="364"/>
      <c r="S194" s="364"/>
      <c r="T194" s="364"/>
      <c r="U194" s="364"/>
      <c r="V194" s="364"/>
      <c r="W194" s="364"/>
      <c r="X194" s="364"/>
      <c r="Y194" s="364"/>
      <c r="Z194" s="364"/>
      <c r="AA194" s="364"/>
      <c r="AB194" s="364"/>
      <c r="AC194" s="364"/>
      <c r="AD194" s="364"/>
      <c r="AE194" s="364"/>
      <c r="AF194" s="364"/>
      <c r="AG194" s="364"/>
      <c r="AH194" s="364"/>
      <c r="AI194" s="364"/>
      <c r="AJ194" s="364"/>
      <c r="AK194" s="364"/>
      <c r="AL194" s="364"/>
      <c r="AM194" s="364"/>
      <c r="AN194" s="364"/>
      <c r="AO194" s="364"/>
      <c r="AP194" s="364"/>
      <c r="AQ194" s="364"/>
      <c r="AR194" s="364"/>
      <c r="AS194" s="364"/>
      <c r="AT194" s="364"/>
      <c r="AU194" s="364"/>
      <c r="AV194" s="364"/>
      <c r="AW194" s="364"/>
      <c r="AX194" s="364"/>
      <c r="AY194" s="364"/>
      <c r="AZ194" s="364"/>
      <c r="BA194" s="364"/>
      <c r="BB194" s="364"/>
      <c r="BC194" s="364"/>
      <c r="BD194" s="364"/>
      <c r="BE194" s="364"/>
      <c r="BF194" s="364"/>
      <c r="BG194" s="364"/>
      <c r="BH194" s="364"/>
      <c r="BI194" s="364"/>
      <c r="BJ194" s="364"/>
      <c r="BK194" s="364"/>
      <c r="BL194" s="364"/>
      <c r="BM194" s="364"/>
      <c r="BN194" s="364"/>
      <c r="BO194" s="364"/>
      <c r="BP194" s="364"/>
      <c r="BQ194" s="364"/>
      <c r="BR194" s="364"/>
      <c r="BS194" s="364"/>
      <c r="BT194" s="364"/>
      <c r="BU194" s="364"/>
      <c r="BV194" s="364"/>
      <c r="BW194" s="364"/>
      <c r="BX194" s="364"/>
      <c r="BY194" s="364"/>
      <c r="BZ194" s="364"/>
      <c r="CA194" s="364"/>
      <c r="CB194" s="364"/>
      <c r="CC194" s="364"/>
      <c r="CD194" s="364"/>
      <c r="CE194" s="364"/>
      <c r="CF194" s="364"/>
      <c r="CG194" s="364"/>
      <c r="CH194" s="364"/>
      <c r="CI194" s="364"/>
      <c r="CJ194" s="364"/>
      <c r="CK194" s="364"/>
      <c r="CL194" s="364"/>
    </row>
    <row r="195" spans="1:90" ht="27" customHeight="1">
      <c r="A195" s="364"/>
      <c r="B195" s="364"/>
      <c r="C195" s="364"/>
      <c r="D195" s="364"/>
      <c r="E195" s="364"/>
      <c r="F195" s="364"/>
      <c r="G195" s="364"/>
      <c r="H195" s="364"/>
      <c r="I195" s="364"/>
      <c r="J195" s="364"/>
      <c r="K195" s="364"/>
      <c r="L195" s="364"/>
      <c r="M195" s="364"/>
      <c r="N195" s="364"/>
      <c r="O195" s="364"/>
      <c r="P195" s="364"/>
      <c r="Q195" s="364"/>
      <c r="R195" s="364"/>
      <c r="S195" s="364"/>
      <c r="T195" s="364"/>
      <c r="U195" s="364"/>
      <c r="V195" s="364"/>
      <c r="W195" s="364"/>
      <c r="X195" s="364"/>
      <c r="Y195" s="364"/>
      <c r="Z195" s="364"/>
      <c r="AA195" s="364"/>
      <c r="AB195" s="364"/>
      <c r="AC195" s="364"/>
      <c r="AD195" s="364"/>
      <c r="AE195" s="364"/>
      <c r="AF195" s="364"/>
      <c r="AG195" s="364"/>
      <c r="AH195" s="364"/>
      <c r="AI195" s="364"/>
      <c r="AJ195" s="364"/>
      <c r="AK195" s="364"/>
      <c r="AL195" s="364"/>
      <c r="AM195" s="364"/>
      <c r="AN195" s="364"/>
      <c r="AO195" s="364"/>
      <c r="AP195" s="364"/>
      <c r="AQ195" s="364"/>
      <c r="AR195" s="364"/>
      <c r="AS195" s="364"/>
      <c r="AT195" s="364"/>
      <c r="AU195" s="364"/>
      <c r="AV195" s="364"/>
      <c r="AW195" s="364"/>
      <c r="AX195" s="364"/>
      <c r="AY195" s="364"/>
      <c r="AZ195" s="364"/>
      <c r="BA195" s="364"/>
      <c r="BB195" s="364"/>
      <c r="BC195" s="364"/>
      <c r="BD195" s="364"/>
      <c r="BE195" s="364"/>
      <c r="BF195" s="364"/>
      <c r="BG195" s="364"/>
      <c r="BH195" s="364"/>
      <c r="BI195" s="364"/>
      <c r="BJ195" s="364"/>
      <c r="BK195" s="364"/>
      <c r="BL195" s="364"/>
      <c r="BM195" s="364"/>
      <c r="BN195" s="364"/>
      <c r="BO195" s="364"/>
      <c r="BP195" s="364"/>
      <c r="BQ195" s="364"/>
      <c r="BR195" s="364"/>
      <c r="BS195" s="364"/>
      <c r="BT195" s="364"/>
      <c r="BU195" s="364"/>
      <c r="BV195" s="364"/>
      <c r="BW195" s="364"/>
      <c r="BX195" s="364"/>
      <c r="BY195" s="364"/>
      <c r="BZ195" s="364"/>
      <c r="CA195" s="364"/>
      <c r="CB195" s="364"/>
      <c r="CC195" s="364"/>
      <c r="CD195" s="364"/>
      <c r="CE195" s="364"/>
      <c r="CF195" s="364"/>
      <c r="CG195" s="364"/>
      <c r="CH195" s="364"/>
      <c r="CI195" s="364"/>
      <c r="CJ195" s="364"/>
      <c r="CK195" s="364"/>
      <c r="CL195" s="364"/>
    </row>
    <row r="196" spans="1:90" ht="27" customHeight="1">
      <c r="A196" s="364"/>
      <c r="B196" s="364"/>
      <c r="C196" s="364"/>
      <c r="D196" s="364"/>
      <c r="E196" s="364"/>
      <c r="F196" s="364"/>
      <c r="G196" s="364"/>
      <c r="H196" s="364"/>
      <c r="I196" s="364"/>
      <c r="J196" s="364"/>
      <c r="K196" s="364"/>
      <c r="L196" s="364"/>
      <c r="M196" s="364"/>
      <c r="N196" s="364"/>
      <c r="O196" s="364"/>
      <c r="P196" s="364"/>
      <c r="Q196" s="364"/>
      <c r="R196" s="364"/>
      <c r="S196" s="364"/>
      <c r="T196" s="364"/>
      <c r="U196" s="364"/>
      <c r="V196" s="364"/>
      <c r="W196" s="364"/>
      <c r="X196" s="364"/>
      <c r="Y196" s="364"/>
      <c r="Z196" s="364"/>
      <c r="AA196" s="364"/>
      <c r="AB196" s="364"/>
      <c r="AC196" s="364"/>
      <c r="AD196" s="364"/>
      <c r="AE196" s="364"/>
      <c r="AF196" s="364"/>
      <c r="AG196" s="364"/>
      <c r="AH196" s="364"/>
      <c r="AI196" s="364"/>
      <c r="AJ196" s="364"/>
      <c r="AK196" s="364"/>
      <c r="AL196" s="364"/>
      <c r="AM196" s="364"/>
      <c r="AN196" s="364"/>
      <c r="AO196" s="364"/>
      <c r="AP196" s="364"/>
      <c r="AQ196" s="364"/>
      <c r="AR196" s="364"/>
      <c r="AS196" s="364"/>
      <c r="AT196" s="364"/>
      <c r="AU196" s="364"/>
      <c r="AV196" s="364"/>
      <c r="AW196" s="364"/>
      <c r="AX196" s="364"/>
      <c r="AY196" s="364"/>
      <c r="AZ196" s="364"/>
      <c r="BA196" s="364"/>
      <c r="BB196" s="364"/>
      <c r="BC196" s="364"/>
      <c r="BD196" s="364"/>
      <c r="BE196" s="364"/>
      <c r="BF196" s="364"/>
      <c r="BG196" s="364"/>
      <c r="BH196" s="364"/>
      <c r="BI196" s="364"/>
      <c r="BJ196" s="364"/>
      <c r="BK196" s="364"/>
      <c r="BL196" s="364"/>
      <c r="BM196" s="364"/>
      <c r="BN196" s="364"/>
      <c r="BO196" s="364"/>
      <c r="BP196" s="364"/>
      <c r="BQ196" s="364"/>
      <c r="BR196" s="364"/>
      <c r="BS196" s="364"/>
      <c r="BT196" s="364"/>
      <c r="BU196" s="364"/>
      <c r="BV196" s="364"/>
      <c r="BW196" s="364"/>
      <c r="BX196" s="364"/>
      <c r="BY196" s="364"/>
      <c r="BZ196" s="364"/>
      <c r="CA196" s="364"/>
      <c r="CB196" s="364"/>
      <c r="CC196" s="364"/>
      <c r="CD196" s="364"/>
      <c r="CE196" s="364"/>
      <c r="CF196" s="364"/>
      <c r="CG196" s="364"/>
      <c r="CH196" s="364"/>
      <c r="CI196" s="364"/>
      <c r="CJ196" s="364"/>
      <c r="CK196" s="364"/>
      <c r="CL196" s="364"/>
    </row>
    <row r="197" spans="1:90" ht="27" customHeight="1">
      <c r="A197" s="364"/>
      <c r="B197" s="364"/>
      <c r="C197" s="364"/>
      <c r="D197" s="364"/>
      <c r="E197" s="364"/>
      <c r="F197" s="364"/>
      <c r="G197" s="364"/>
      <c r="H197" s="364"/>
      <c r="I197" s="364"/>
      <c r="J197" s="364"/>
      <c r="K197" s="364"/>
      <c r="L197" s="364"/>
      <c r="M197" s="364"/>
      <c r="N197" s="364"/>
      <c r="O197" s="364"/>
      <c r="P197" s="364"/>
      <c r="Q197" s="364"/>
      <c r="R197" s="364"/>
      <c r="S197" s="364"/>
      <c r="T197" s="364"/>
      <c r="U197" s="364"/>
      <c r="V197" s="364"/>
      <c r="W197" s="364"/>
      <c r="X197" s="364"/>
      <c r="Y197" s="364"/>
      <c r="Z197" s="364"/>
      <c r="AA197" s="364"/>
      <c r="AB197" s="364"/>
      <c r="AC197" s="364"/>
      <c r="AD197" s="364"/>
      <c r="AE197" s="364"/>
      <c r="AF197" s="364"/>
      <c r="AG197" s="364"/>
      <c r="AH197" s="364"/>
      <c r="AI197" s="364"/>
      <c r="AJ197" s="364"/>
      <c r="AK197" s="364"/>
      <c r="AL197" s="364"/>
      <c r="AM197" s="364"/>
      <c r="AN197" s="364"/>
      <c r="AO197" s="364"/>
      <c r="AP197" s="364"/>
      <c r="AQ197" s="364"/>
      <c r="AR197" s="364"/>
      <c r="AS197" s="364"/>
      <c r="AT197" s="364"/>
      <c r="AU197" s="364"/>
      <c r="AV197" s="364"/>
      <c r="AW197" s="364"/>
      <c r="AX197" s="364"/>
      <c r="AY197" s="364"/>
      <c r="AZ197" s="364"/>
      <c r="BA197" s="364"/>
      <c r="BB197" s="364"/>
      <c r="BC197" s="364"/>
      <c r="BD197" s="364"/>
      <c r="BE197" s="364"/>
      <c r="BF197" s="364"/>
      <c r="BG197" s="364"/>
      <c r="BH197" s="364"/>
      <c r="BI197" s="364"/>
      <c r="BJ197" s="364"/>
      <c r="BK197" s="364"/>
      <c r="BL197" s="364"/>
      <c r="BM197" s="364"/>
      <c r="BN197" s="364"/>
      <c r="BO197" s="364"/>
      <c r="BP197" s="364"/>
      <c r="BQ197" s="364"/>
      <c r="BR197" s="364"/>
      <c r="BS197" s="364"/>
      <c r="BT197" s="364"/>
      <c r="BU197" s="364"/>
      <c r="BV197" s="364"/>
      <c r="BW197" s="364"/>
      <c r="BX197" s="364"/>
      <c r="BY197" s="364"/>
      <c r="BZ197" s="364"/>
      <c r="CA197" s="364"/>
      <c r="CB197" s="364"/>
      <c r="CC197" s="364"/>
      <c r="CD197" s="364"/>
      <c r="CE197" s="364"/>
      <c r="CF197" s="364"/>
      <c r="CG197" s="364"/>
      <c r="CH197" s="364"/>
      <c r="CI197" s="364"/>
      <c r="CJ197" s="364"/>
      <c r="CK197" s="364"/>
      <c r="CL197" s="364"/>
    </row>
    <row r="198" spans="1:90" ht="27" customHeight="1">
      <c r="A198" s="364"/>
      <c r="B198" s="364"/>
      <c r="C198" s="364"/>
      <c r="D198" s="364"/>
      <c r="E198" s="364"/>
      <c r="F198" s="364"/>
      <c r="G198" s="364"/>
      <c r="H198" s="364"/>
      <c r="I198" s="364"/>
      <c r="J198" s="364"/>
      <c r="K198" s="364"/>
      <c r="L198" s="364"/>
      <c r="M198" s="364"/>
      <c r="N198" s="364"/>
      <c r="O198" s="364"/>
      <c r="P198" s="364"/>
      <c r="Q198" s="364"/>
      <c r="R198" s="364"/>
      <c r="S198" s="364"/>
      <c r="T198" s="364"/>
      <c r="U198" s="364"/>
      <c r="V198" s="364"/>
      <c r="W198" s="364"/>
      <c r="X198" s="364"/>
      <c r="Y198" s="364"/>
      <c r="Z198" s="364"/>
      <c r="AA198" s="364"/>
      <c r="AB198" s="364"/>
      <c r="AC198" s="364"/>
      <c r="AD198" s="364"/>
      <c r="AE198" s="364"/>
      <c r="AF198" s="364"/>
      <c r="AG198" s="364"/>
      <c r="AH198" s="364"/>
      <c r="AI198" s="364"/>
      <c r="AJ198" s="364"/>
      <c r="AK198" s="364"/>
      <c r="AL198" s="364"/>
      <c r="AM198" s="364"/>
      <c r="AN198" s="364"/>
      <c r="AO198" s="364"/>
      <c r="AP198" s="364"/>
      <c r="AQ198" s="364"/>
      <c r="AR198" s="364"/>
      <c r="AS198" s="364"/>
      <c r="AT198" s="364"/>
      <c r="AU198" s="364"/>
      <c r="AV198" s="364"/>
      <c r="AW198" s="364"/>
      <c r="AX198" s="364"/>
      <c r="AY198" s="364"/>
      <c r="AZ198" s="364"/>
      <c r="BA198" s="364"/>
      <c r="BB198" s="364"/>
      <c r="BC198" s="364"/>
      <c r="BD198" s="364"/>
      <c r="BE198" s="364"/>
      <c r="BF198" s="364"/>
      <c r="BG198" s="364"/>
      <c r="BH198" s="364"/>
      <c r="BI198" s="364"/>
      <c r="BJ198" s="364"/>
      <c r="BK198" s="364"/>
      <c r="BL198" s="364"/>
      <c r="BM198" s="364"/>
      <c r="BN198" s="364"/>
      <c r="BO198" s="364"/>
      <c r="BP198" s="364"/>
      <c r="BQ198" s="364"/>
      <c r="BR198" s="364"/>
      <c r="BS198" s="364"/>
      <c r="BT198" s="364"/>
      <c r="BU198" s="364"/>
      <c r="BV198" s="364"/>
      <c r="BW198" s="364"/>
      <c r="BX198" s="364"/>
      <c r="BY198" s="364"/>
      <c r="BZ198" s="364"/>
      <c r="CA198" s="364"/>
      <c r="CB198" s="364"/>
      <c r="CC198" s="364"/>
      <c r="CD198" s="364"/>
      <c r="CE198" s="364"/>
      <c r="CF198" s="364"/>
      <c r="CG198" s="364"/>
      <c r="CH198" s="364"/>
      <c r="CI198" s="364"/>
      <c r="CJ198" s="364"/>
      <c r="CK198" s="364"/>
      <c r="CL198" s="364"/>
    </row>
    <row r="199" spans="1:90" ht="27" customHeight="1">
      <c r="A199" s="364"/>
      <c r="B199" s="364"/>
      <c r="C199" s="364"/>
      <c r="D199" s="364"/>
      <c r="E199" s="364"/>
      <c r="F199" s="364"/>
      <c r="G199" s="364"/>
      <c r="H199" s="364"/>
      <c r="I199" s="364"/>
      <c r="J199" s="364"/>
      <c r="K199" s="364"/>
      <c r="L199" s="364"/>
      <c r="M199" s="364"/>
      <c r="N199" s="364"/>
      <c r="O199" s="364"/>
      <c r="P199" s="364"/>
      <c r="Q199" s="364"/>
      <c r="R199" s="364"/>
      <c r="S199" s="364"/>
      <c r="T199" s="364"/>
      <c r="U199" s="364"/>
      <c r="V199" s="364"/>
      <c r="W199" s="364"/>
      <c r="X199" s="364"/>
      <c r="Y199" s="364"/>
      <c r="Z199" s="364"/>
      <c r="AA199" s="364"/>
      <c r="AB199" s="364"/>
      <c r="AC199" s="364"/>
      <c r="AD199" s="364"/>
      <c r="AE199" s="364"/>
      <c r="AF199" s="364"/>
      <c r="AG199" s="364"/>
      <c r="AH199" s="364"/>
      <c r="AI199" s="364"/>
      <c r="AJ199" s="364"/>
      <c r="AK199" s="364"/>
      <c r="AL199" s="364"/>
      <c r="AM199" s="364"/>
      <c r="AN199" s="364"/>
      <c r="AO199" s="364"/>
      <c r="AP199" s="364"/>
      <c r="AQ199" s="364"/>
      <c r="AR199" s="364"/>
      <c r="AS199" s="364"/>
      <c r="AT199" s="364"/>
      <c r="AU199" s="364"/>
      <c r="AV199" s="364"/>
      <c r="AW199" s="364"/>
      <c r="AX199" s="364"/>
      <c r="AY199" s="364"/>
      <c r="AZ199" s="364"/>
      <c r="BA199" s="364"/>
      <c r="BB199" s="364"/>
      <c r="BC199" s="364"/>
      <c r="BD199" s="364"/>
      <c r="BE199" s="364"/>
      <c r="BF199" s="364"/>
      <c r="BG199" s="364"/>
      <c r="BH199" s="364"/>
      <c r="BI199" s="364"/>
      <c r="BJ199" s="364"/>
      <c r="BK199" s="364"/>
      <c r="BL199" s="364"/>
      <c r="BM199" s="364"/>
      <c r="BN199" s="364"/>
      <c r="BO199" s="364"/>
      <c r="BP199" s="364"/>
      <c r="BQ199" s="364"/>
      <c r="BR199" s="364"/>
      <c r="BS199" s="364"/>
      <c r="BT199" s="364"/>
      <c r="BU199" s="364"/>
      <c r="BV199" s="364"/>
      <c r="BW199" s="364"/>
      <c r="BX199" s="364"/>
      <c r="BY199" s="364"/>
      <c r="BZ199" s="364"/>
      <c r="CA199" s="364"/>
      <c r="CB199" s="364"/>
      <c r="CC199" s="364"/>
      <c r="CD199" s="364"/>
      <c r="CE199" s="364"/>
      <c r="CF199" s="364"/>
      <c r="CG199" s="364"/>
      <c r="CH199" s="364"/>
      <c r="CI199" s="364"/>
      <c r="CJ199" s="364"/>
      <c r="CK199" s="364"/>
      <c r="CL199" s="364"/>
    </row>
    <row r="200" spans="1:90" ht="27" customHeight="1">
      <c r="A200" s="364"/>
      <c r="B200" s="364"/>
      <c r="C200" s="364"/>
      <c r="D200" s="364"/>
      <c r="E200" s="364"/>
      <c r="F200" s="364"/>
      <c r="G200" s="364"/>
      <c r="H200" s="364"/>
      <c r="I200" s="364"/>
      <c r="J200" s="364"/>
      <c r="K200" s="364"/>
      <c r="L200" s="364"/>
      <c r="M200" s="364"/>
      <c r="N200" s="364"/>
      <c r="O200" s="364"/>
      <c r="P200" s="364"/>
      <c r="Q200" s="364"/>
      <c r="R200" s="364"/>
      <c r="S200" s="364"/>
      <c r="T200" s="364"/>
      <c r="U200" s="364"/>
      <c r="V200" s="364"/>
      <c r="W200" s="364"/>
      <c r="X200" s="364"/>
      <c r="Y200" s="364"/>
      <c r="Z200" s="364"/>
      <c r="AA200" s="364"/>
      <c r="AB200" s="364"/>
      <c r="AC200" s="364"/>
      <c r="AD200" s="364"/>
      <c r="AE200" s="364"/>
      <c r="AF200" s="364"/>
      <c r="AG200" s="364"/>
      <c r="AH200" s="364"/>
      <c r="AI200" s="364"/>
      <c r="AJ200" s="364"/>
      <c r="AK200" s="364"/>
      <c r="AL200" s="364"/>
      <c r="AM200" s="364"/>
      <c r="AN200" s="364"/>
      <c r="AO200" s="364"/>
      <c r="AP200" s="364"/>
      <c r="AQ200" s="364"/>
      <c r="AR200" s="364"/>
      <c r="AS200" s="364"/>
      <c r="AT200" s="364"/>
      <c r="AU200" s="364"/>
      <c r="AV200" s="364"/>
      <c r="AW200" s="364"/>
      <c r="AX200" s="364"/>
      <c r="AY200" s="364"/>
      <c r="AZ200" s="364"/>
      <c r="BA200" s="364"/>
      <c r="BB200" s="364"/>
      <c r="BC200" s="364"/>
      <c r="BD200" s="364"/>
      <c r="BE200" s="364"/>
      <c r="BF200" s="364"/>
      <c r="BG200" s="364"/>
      <c r="BH200" s="364"/>
      <c r="BI200" s="364"/>
      <c r="BJ200" s="364"/>
      <c r="BK200" s="364"/>
      <c r="BL200" s="364"/>
      <c r="BM200" s="364"/>
      <c r="BN200" s="364"/>
      <c r="BO200" s="364"/>
      <c r="BP200" s="364"/>
      <c r="BQ200" s="364"/>
      <c r="BR200" s="364"/>
      <c r="BS200" s="364"/>
      <c r="BT200" s="364"/>
      <c r="BU200" s="364"/>
      <c r="BV200" s="364"/>
      <c r="BW200" s="364"/>
      <c r="BX200" s="364"/>
      <c r="BY200" s="364"/>
      <c r="BZ200" s="364"/>
      <c r="CA200" s="364"/>
      <c r="CB200" s="364"/>
      <c r="CC200" s="364"/>
      <c r="CD200" s="364"/>
      <c r="CE200" s="364"/>
      <c r="CF200" s="364"/>
      <c r="CG200" s="364"/>
      <c r="CH200" s="364"/>
      <c r="CI200" s="364"/>
      <c r="CJ200" s="364"/>
      <c r="CK200" s="364"/>
      <c r="CL200" s="364"/>
    </row>
    <row r="201" spans="1:90" ht="27" customHeight="1">
      <c r="A201" s="364"/>
      <c r="B201" s="364"/>
      <c r="C201" s="364"/>
      <c r="D201" s="364"/>
      <c r="E201" s="364"/>
      <c r="F201" s="364"/>
      <c r="G201" s="364"/>
      <c r="H201" s="364"/>
      <c r="I201" s="364"/>
      <c r="J201" s="364"/>
      <c r="K201" s="364"/>
      <c r="L201" s="364"/>
      <c r="M201" s="364"/>
      <c r="N201" s="364"/>
      <c r="O201" s="364"/>
      <c r="P201" s="364"/>
      <c r="Q201" s="364"/>
      <c r="R201" s="364"/>
      <c r="S201" s="364"/>
      <c r="T201" s="364"/>
      <c r="U201" s="364"/>
      <c r="V201" s="364"/>
      <c r="W201" s="364"/>
      <c r="X201" s="364"/>
      <c r="Y201" s="364"/>
      <c r="Z201" s="364"/>
      <c r="AA201" s="364"/>
      <c r="AB201" s="364"/>
      <c r="AC201" s="364"/>
      <c r="AD201" s="364"/>
      <c r="AE201" s="364"/>
      <c r="AF201" s="364"/>
      <c r="AG201" s="364"/>
      <c r="AH201" s="364"/>
      <c r="AI201" s="364"/>
      <c r="AJ201" s="364"/>
      <c r="AK201" s="364"/>
      <c r="AL201" s="364"/>
      <c r="AM201" s="364"/>
      <c r="AN201" s="364"/>
      <c r="AO201" s="364"/>
      <c r="AP201" s="364"/>
      <c r="AQ201" s="364"/>
      <c r="AR201" s="364"/>
      <c r="AS201" s="364"/>
      <c r="AT201" s="364"/>
      <c r="AU201" s="364"/>
      <c r="AV201" s="364"/>
      <c r="AW201" s="364"/>
      <c r="AX201" s="364"/>
      <c r="AY201" s="364"/>
      <c r="AZ201" s="364"/>
      <c r="BA201" s="364"/>
      <c r="BB201" s="364"/>
      <c r="BC201" s="364"/>
      <c r="BD201" s="364"/>
      <c r="BE201" s="364"/>
      <c r="BF201" s="364"/>
      <c r="BG201" s="364"/>
      <c r="BH201" s="364"/>
      <c r="BI201" s="364"/>
      <c r="BJ201" s="364"/>
      <c r="BK201" s="364"/>
      <c r="BL201" s="364"/>
      <c r="BM201" s="364"/>
      <c r="BN201" s="364"/>
      <c r="BO201" s="364"/>
      <c r="BP201" s="364"/>
      <c r="BQ201" s="364"/>
      <c r="BR201" s="364"/>
      <c r="BS201" s="364"/>
      <c r="BT201" s="364"/>
      <c r="BU201" s="364"/>
      <c r="BV201" s="364"/>
      <c r="BW201" s="364"/>
      <c r="BX201" s="364"/>
      <c r="BY201" s="364"/>
      <c r="BZ201" s="364"/>
      <c r="CA201" s="364"/>
      <c r="CB201" s="364"/>
      <c r="CC201" s="364"/>
      <c r="CD201" s="364"/>
      <c r="CE201" s="364"/>
      <c r="CF201" s="364"/>
      <c r="CG201" s="364"/>
      <c r="CH201" s="364"/>
      <c r="CI201" s="364"/>
      <c r="CJ201" s="364"/>
      <c r="CK201" s="364"/>
      <c r="CL201" s="364"/>
    </row>
    <row r="202" spans="1:90" ht="27" customHeight="1">
      <c r="A202" s="364"/>
      <c r="B202" s="364"/>
      <c r="C202" s="364"/>
      <c r="D202" s="364"/>
      <c r="E202" s="364"/>
      <c r="F202" s="364"/>
      <c r="G202" s="364"/>
      <c r="H202" s="364"/>
      <c r="I202" s="364"/>
      <c r="J202" s="364"/>
      <c r="K202" s="364"/>
      <c r="L202" s="364"/>
      <c r="M202" s="364"/>
      <c r="N202" s="364"/>
      <c r="O202" s="364"/>
      <c r="P202" s="364"/>
      <c r="Q202" s="364"/>
      <c r="R202" s="364"/>
      <c r="S202" s="364"/>
      <c r="T202" s="364"/>
      <c r="U202" s="364"/>
      <c r="V202" s="364"/>
      <c r="W202" s="364"/>
      <c r="X202" s="364"/>
      <c r="Y202" s="364"/>
      <c r="Z202" s="364"/>
      <c r="AA202" s="364"/>
      <c r="AB202" s="364"/>
      <c r="AC202" s="364"/>
      <c r="AD202" s="364"/>
      <c r="AE202" s="364"/>
      <c r="AF202" s="364"/>
      <c r="AG202" s="364"/>
      <c r="AH202" s="364"/>
      <c r="AI202" s="364"/>
      <c r="AJ202" s="364"/>
      <c r="AK202" s="364"/>
      <c r="AL202" s="364"/>
      <c r="AM202" s="364"/>
      <c r="AN202" s="364"/>
      <c r="AO202" s="364"/>
      <c r="AP202" s="364"/>
      <c r="AQ202" s="364"/>
      <c r="AR202" s="364"/>
      <c r="AS202" s="364"/>
      <c r="AT202" s="364"/>
      <c r="AU202" s="364"/>
      <c r="AV202" s="364"/>
      <c r="AW202" s="364"/>
      <c r="AX202" s="364"/>
      <c r="AY202" s="364"/>
      <c r="AZ202" s="364"/>
      <c r="BA202" s="364"/>
      <c r="BB202" s="364"/>
      <c r="BC202" s="364"/>
      <c r="BD202" s="364"/>
      <c r="BE202" s="364"/>
      <c r="BF202" s="364"/>
      <c r="BG202" s="364"/>
      <c r="BH202" s="364"/>
      <c r="BI202" s="364"/>
      <c r="BJ202" s="364"/>
      <c r="BK202" s="364"/>
      <c r="BL202" s="364"/>
      <c r="BM202" s="364"/>
      <c r="BN202" s="364"/>
      <c r="BO202" s="364"/>
      <c r="BP202" s="364"/>
      <c r="BQ202" s="364"/>
      <c r="BR202" s="364"/>
      <c r="BS202" s="364"/>
      <c r="BT202" s="364"/>
      <c r="BU202" s="364"/>
      <c r="BV202" s="364"/>
      <c r="BW202" s="364"/>
      <c r="BX202" s="364"/>
      <c r="BY202" s="364"/>
      <c r="BZ202" s="364"/>
      <c r="CA202" s="364"/>
      <c r="CB202" s="364"/>
      <c r="CC202" s="364"/>
      <c r="CD202" s="364"/>
      <c r="CE202" s="364"/>
      <c r="CF202" s="364"/>
      <c r="CG202" s="364"/>
      <c r="CH202" s="364"/>
      <c r="CI202" s="364"/>
      <c r="CJ202" s="364"/>
      <c r="CK202" s="364"/>
      <c r="CL202" s="364"/>
    </row>
    <row r="203" spans="1:90" ht="27" customHeight="1">
      <c r="A203" s="364"/>
      <c r="B203" s="364"/>
      <c r="C203" s="364"/>
      <c r="D203" s="364"/>
      <c r="E203" s="364"/>
      <c r="F203" s="364"/>
      <c r="G203" s="364"/>
      <c r="H203" s="364"/>
      <c r="I203" s="364"/>
      <c r="J203" s="364"/>
      <c r="K203" s="364"/>
      <c r="L203" s="364"/>
      <c r="M203" s="364"/>
      <c r="N203" s="364"/>
      <c r="O203" s="364"/>
      <c r="P203" s="364"/>
      <c r="Q203" s="364"/>
      <c r="R203" s="364"/>
      <c r="S203" s="364"/>
      <c r="T203" s="364"/>
      <c r="U203" s="364"/>
      <c r="V203" s="364"/>
      <c r="W203" s="364"/>
      <c r="X203" s="364"/>
      <c r="Y203" s="364"/>
      <c r="Z203" s="364"/>
      <c r="AA203" s="364"/>
      <c r="AB203" s="364"/>
      <c r="AC203" s="364"/>
      <c r="AD203" s="364"/>
      <c r="AE203" s="364"/>
      <c r="AF203" s="364"/>
      <c r="AG203" s="364"/>
      <c r="AH203" s="364"/>
      <c r="AI203" s="364"/>
      <c r="AJ203" s="364"/>
      <c r="AK203" s="364"/>
      <c r="AL203" s="364"/>
      <c r="AM203" s="364"/>
      <c r="AN203" s="364"/>
      <c r="AO203" s="364"/>
      <c r="AP203" s="364"/>
      <c r="AQ203" s="364"/>
      <c r="AR203" s="364"/>
      <c r="AS203" s="364"/>
      <c r="AT203" s="364"/>
      <c r="AU203" s="364"/>
      <c r="AV203" s="364"/>
      <c r="AW203" s="364"/>
      <c r="AX203" s="364"/>
      <c r="AY203" s="364"/>
      <c r="AZ203" s="364"/>
      <c r="BA203" s="364"/>
      <c r="BB203" s="364"/>
      <c r="BC203" s="364"/>
      <c r="BD203" s="364"/>
      <c r="BE203" s="364"/>
      <c r="BF203" s="364"/>
      <c r="BG203" s="364"/>
      <c r="BH203" s="364"/>
      <c r="BI203" s="364"/>
      <c r="BJ203" s="364"/>
      <c r="BK203" s="364"/>
      <c r="BL203" s="364"/>
      <c r="BM203" s="364"/>
      <c r="BN203" s="364"/>
      <c r="BO203" s="364"/>
      <c r="BP203" s="364"/>
      <c r="BQ203" s="364"/>
      <c r="BR203" s="364"/>
      <c r="BS203" s="364"/>
      <c r="BT203" s="364"/>
      <c r="BU203" s="364"/>
      <c r="BV203" s="364"/>
      <c r="BW203" s="364"/>
      <c r="BX203" s="364"/>
      <c r="BY203" s="364"/>
      <c r="BZ203" s="364"/>
      <c r="CA203" s="364"/>
      <c r="CB203" s="364"/>
      <c r="CC203" s="364"/>
      <c r="CD203" s="364"/>
      <c r="CE203" s="364"/>
      <c r="CF203" s="364"/>
      <c r="CG203" s="364"/>
      <c r="CH203" s="364"/>
      <c r="CI203" s="364"/>
      <c r="CJ203" s="364"/>
      <c r="CK203" s="364"/>
      <c r="CL203" s="364"/>
    </row>
    <row r="204" spans="1:90" ht="27" customHeight="1">
      <c r="A204" s="364"/>
      <c r="B204" s="364"/>
      <c r="C204" s="364"/>
      <c r="D204" s="364"/>
      <c r="E204" s="364"/>
      <c r="F204" s="364"/>
      <c r="G204" s="364"/>
      <c r="H204" s="364"/>
      <c r="I204" s="364"/>
      <c r="J204" s="364"/>
      <c r="K204" s="364"/>
      <c r="L204" s="364"/>
      <c r="M204" s="364"/>
      <c r="N204" s="364"/>
      <c r="O204" s="364"/>
      <c r="P204" s="364"/>
      <c r="Q204" s="364"/>
      <c r="R204" s="364"/>
      <c r="S204" s="364"/>
      <c r="T204" s="364"/>
      <c r="U204" s="364"/>
      <c r="V204" s="364"/>
      <c r="W204" s="364"/>
      <c r="X204" s="364"/>
      <c r="Y204" s="364"/>
      <c r="Z204" s="364"/>
      <c r="AA204" s="364"/>
      <c r="AB204" s="364"/>
      <c r="AC204" s="364"/>
      <c r="AD204" s="364"/>
      <c r="AE204" s="364"/>
      <c r="AF204" s="364"/>
      <c r="AG204" s="364"/>
      <c r="AH204" s="364"/>
      <c r="AI204" s="364"/>
      <c r="AJ204" s="364"/>
      <c r="AK204" s="364"/>
      <c r="AL204" s="364"/>
      <c r="AM204" s="364"/>
      <c r="AN204" s="364"/>
      <c r="AO204" s="364"/>
      <c r="AP204" s="364"/>
      <c r="AQ204" s="364"/>
      <c r="AR204" s="364"/>
      <c r="AS204" s="364"/>
      <c r="AT204" s="364"/>
      <c r="AU204" s="364"/>
      <c r="AV204" s="364"/>
      <c r="AW204" s="364"/>
      <c r="AX204" s="364"/>
      <c r="AY204" s="364"/>
      <c r="AZ204" s="364"/>
      <c r="BA204" s="364"/>
      <c r="BB204" s="364"/>
      <c r="BC204" s="364"/>
      <c r="BD204" s="364"/>
      <c r="BE204" s="364"/>
      <c r="BF204" s="364"/>
      <c r="BG204" s="364"/>
      <c r="BH204" s="364"/>
      <c r="BI204" s="364"/>
      <c r="BJ204" s="364"/>
      <c r="BK204" s="364"/>
      <c r="BL204" s="364"/>
      <c r="BM204" s="364"/>
      <c r="BN204" s="364"/>
      <c r="BO204" s="364"/>
      <c r="BP204" s="364"/>
      <c r="BQ204" s="364"/>
      <c r="BR204" s="364"/>
      <c r="BS204" s="364"/>
      <c r="BT204" s="364"/>
      <c r="BU204" s="364"/>
      <c r="BV204" s="364"/>
      <c r="BW204" s="364"/>
      <c r="BX204" s="364"/>
      <c r="BY204" s="364"/>
      <c r="BZ204" s="364"/>
      <c r="CA204" s="364"/>
      <c r="CB204" s="364"/>
      <c r="CC204" s="364"/>
      <c r="CD204" s="364"/>
      <c r="CE204" s="364"/>
      <c r="CF204" s="364"/>
      <c r="CG204" s="364"/>
      <c r="CH204" s="364"/>
      <c r="CI204" s="364"/>
      <c r="CJ204" s="364"/>
      <c r="CK204" s="364"/>
      <c r="CL204" s="364"/>
    </row>
    <row r="205" spans="1:90" ht="27" customHeight="1">
      <c r="A205" s="364"/>
      <c r="B205" s="364"/>
      <c r="C205" s="364"/>
      <c r="D205" s="364"/>
      <c r="E205" s="364"/>
      <c r="F205" s="364"/>
      <c r="G205" s="364"/>
      <c r="H205" s="364"/>
      <c r="I205" s="364"/>
      <c r="J205" s="364"/>
      <c r="K205" s="364"/>
      <c r="L205" s="364"/>
      <c r="M205" s="364"/>
      <c r="N205" s="364"/>
      <c r="O205" s="364"/>
      <c r="P205" s="364"/>
      <c r="Q205" s="364"/>
      <c r="R205" s="364"/>
      <c r="S205" s="364"/>
      <c r="T205" s="364"/>
      <c r="U205" s="364"/>
      <c r="V205" s="364"/>
      <c r="W205" s="364"/>
      <c r="X205" s="364"/>
      <c r="Y205" s="364"/>
      <c r="Z205" s="364"/>
      <c r="AA205" s="364"/>
      <c r="AB205" s="364"/>
      <c r="AC205" s="364"/>
      <c r="AD205" s="364"/>
      <c r="AE205" s="364"/>
      <c r="AF205" s="364"/>
      <c r="AG205" s="364"/>
      <c r="AH205" s="364"/>
      <c r="AI205" s="364"/>
      <c r="AJ205" s="364"/>
      <c r="AK205" s="364"/>
      <c r="AL205" s="364"/>
      <c r="AM205" s="364"/>
      <c r="AN205" s="364"/>
      <c r="AO205" s="364"/>
      <c r="AP205" s="364"/>
      <c r="AQ205" s="364"/>
      <c r="AR205" s="364"/>
      <c r="AS205" s="364"/>
      <c r="AT205" s="364"/>
      <c r="AU205" s="364"/>
      <c r="AV205" s="364"/>
      <c r="AW205" s="364"/>
      <c r="AX205" s="364"/>
      <c r="AY205" s="364"/>
      <c r="AZ205" s="364"/>
      <c r="BA205" s="364"/>
      <c r="BB205" s="364"/>
      <c r="BC205" s="364"/>
      <c r="BD205" s="364"/>
      <c r="BE205" s="364"/>
      <c r="BF205" s="364"/>
      <c r="BG205" s="364"/>
      <c r="BH205" s="364"/>
      <c r="BI205" s="364"/>
      <c r="BJ205" s="364"/>
      <c r="BK205" s="364"/>
      <c r="BL205" s="364"/>
      <c r="BM205" s="364"/>
      <c r="BN205" s="364"/>
      <c r="BO205" s="364"/>
      <c r="BP205" s="364"/>
      <c r="BQ205" s="364"/>
      <c r="BR205" s="364"/>
      <c r="BS205" s="364"/>
      <c r="BT205" s="364"/>
      <c r="BU205" s="364"/>
      <c r="BV205" s="364"/>
      <c r="BW205" s="364"/>
      <c r="BX205" s="364"/>
      <c r="BY205" s="364"/>
      <c r="BZ205" s="364"/>
      <c r="CA205" s="364"/>
      <c r="CB205" s="364"/>
      <c r="CC205" s="364"/>
      <c r="CD205" s="364"/>
      <c r="CE205" s="364"/>
      <c r="CF205" s="364"/>
      <c r="CG205" s="364"/>
      <c r="CH205" s="364"/>
      <c r="CI205" s="364"/>
      <c r="CJ205" s="364"/>
      <c r="CK205" s="364"/>
      <c r="CL205" s="364"/>
    </row>
    <row r="206" spans="1:90" ht="27" customHeight="1">
      <c r="A206" s="364"/>
      <c r="B206" s="364"/>
      <c r="C206" s="364"/>
      <c r="D206" s="364"/>
      <c r="E206" s="364"/>
      <c r="F206" s="364"/>
      <c r="G206" s="364"/>
      <c r="H206" s="364"/>
      <c r="I206" s="364"/>
      <c r="J206" s="364"/>
      <c r="K206" s="364"/>
      <c r="L206" s="364"/>
      <c r="M206" s="364"/>
      <c r="N206" s="364"/>
      <c r="O206" s="364"/>
      <c r="P206" s="364"/>
      <c r="Q206" s="364"/>
      <c r="R206" s="364"/>
      <c r="S206" s="364"/>
      <c r="T206" s="364"/>
      <c r="U206" s="364"/>
      <c r="V206" s="364"/>
      <c r="W206" s="364"/>
      <c r="X206" s="364"/>
      <c r="Y206" s="364"/>
      <c r="Z206" s="364"/>
      <c r="AA206" s="364"/>
      <c r="AB206" s="364"/>
      <c r="AC206" s="364"/>
      <c r="AD206" s="364"/>
      <c r="AE206" s="364"/>
      <c r="AF206" s="364"/>
      <c r="AG206" s="364"/>
      <c r="AH206" s="364"/>
      <c r="AI206" s="364"/>
      <c r="AJ206" s="364"/>
      <c r="AK206" s="364"/>
      <c r="AL206" s="364"/>
      <c r="AM206" s="364"/>
      <c r="AN206" s="364"/>
      <c r="AO206" s="364"/>
      <c r="AP206" s="364"/>
      <c r="AQ206" s="364"/>
      <c r="AR206" s="364"/>
      <c r="AS206" s="364"/>
      <c r="AT206" s="364"/>
      <c r="AU206" s="364"/>
      <c r="AV206" s="364"/>
      <c r="AW206" s="364"/>
      <c r="AX206" s="364"/>
      <c r="AY206" s="364"/>
      <c r="AZ206" s="364"/>
      <c r="BA206" s="364"/>
      <c r="BB206" s="364"/>
      <c r="BC206" s="364"/>
      <c r="BD206" s="364"/>
      <c r="BE206" s="364"/>
      <c r="BF206" s="364"/>
      <c r="BG206" s="364"/>
      <c r="BH206" s="364"/>
      <c r="BI206" s="364"/>
      <c r="BJ206" s="364"/>
      <c r="BK206" s="364"/>
      <c r="BL206" s="364"/>
      <c r="BM206" s="364"/>
      <c r="BN206" s="364"/>
      <c r="BO206" s="364"/>
      <c r="BP206" s="364"/>
      <c r="BQ206" s="364"/>
      <c r="BR206" s="364"/>
      <c r="BS206" s="364"/>
      <c r="BT206" s="364"/>
      <c r="BU206" s="364"/>
      <c r="BV206" s="364"/>
      <c r="BW206" s="364"/>
      <c r="BX206" s="364"/>
      <c r="BY206" s="364"/>
      <c r="BZ206" s="364"/>
      <c r="CA206" s="364"/>
      <c r="CB206" s="364"/>
      <c r="CC206" s="364"/>
      <c r="CD206" s="364"/>
      <c r="CE206" s="364"/>
      <c r="CF206" s="364"/>
      <c r="CG206" s="364"/>
      <c r="CH206" s="364"/>
      <c r="CI206" s="364"/>
      <c r="CJ206" s="364"/>
      <c r="CK206" s="364"/>
      <c r="CL206" s="364"/>
    </row>
    <row r="207" spans="1:90" ht="27" customHeight="1">
      <c r="A207" s="364"/>
      <c r="B207" s="364"/>
      <c r="C207" s="364"/>
      <c r="D207" s="364"/>
      <c r="E207" s="364"/>
      <c r="F207" s="364"/>
      <c r="G207" s="364"/>
      <c r="H207" s="364"/>
      <c r="I207" s="364"/>
      <c r="J207" s="364"/>
      <c r="K207" s="364"/>
      <c r="L207" s="364"/>
      <c r="M207" s="364"/>
      <c r="N207" s="364"/>
      <c r="O207" s="364"/>
      <c r="P207" s="364"/>
      <c r="Q207" s="364"/>
      <c r="R207" s="364"/>
      <c r="S207" s="364"/>
      <c r="T207" s="364"/>
      <c r="U207" s="364"/>
      <c r="V207" s="364"/>
      <c r="W207" s="364"/>
      <c r="X207" s="364"/>
      <c r="Y207" s="364"/>
      <c r="Z207" s="364"/>
      <c r="AA207" s="364"/>
      <c r="AB207" s="364"/>
      <c r="AC207" s="364"/>
      <c r="AD207" s="364"/>
      <c r="AE207" s="364"/>
      <c r="AF207" s="364"/>
      <c r="AG207" s="364"/>
      <c r="AH207" s="364"/>
      <c r="AI207" s="364"/>
      <c r="AJ207" s="364"/>
      <c r="AK207" s="364"/>
      <c r="AL207" s="364"/>
      <c r="AM207" s="364"/>
      <c r="AN207" s="364"/>
      <c r="AO207" s="364"/>
      <c r="AP207" s="364"/>
      <c r="AQ207" s="364"/>
      <c r="AR207" s="364"/>
      <c r="AS207" s="364"/>
      <c r="AT207" s="364"/>
      <c r="AU207" s="364"/>
      <c r="AV207" s="364"/>
      <c r="AW207" s="364"/>
      <c r="AX207" s="364"/>
      <c r="AY207" s="364"/>
      <c r="AZ207" s="364"/>
      <c r="BA207" s="364"/>
      <c r="BB207" s="364"/>
      <c r="BC207" s="364"/>
      <c r="BD207" s="364"/>
      <c r="BE207" s="364"/>
      <c r="BF207" s="364"/>
      <c r="BG207" s="364"/>
      <c r="BH207" s="364"/>
      <c r="BI207" s="364"/>
      <c r="BJ207" s="364"/>
      <c r="BK207" s="364"/>
      <c r="BL207" s="364"/>
      <c r="BM207" s="364"/>
      <c r="BN207" s="364"/>
      <c r="BO207" s="364"/>
      <c r="BP207" s="364"/>
      <c r="BQ207" s="364"/>
      <c r="BR207" s="364"/>
      <c r="BS207" s="364"/>
      <c r="BT207" s="364"/>
      <c r="BU207" s="364"/>
      <c r="BV207" s="364"/>
      <c r="BW207" s="364"/>
      <c r="BX207" s="364"/>
      <c r="BY207" s="364"/>
      <c r="BZ207" s="364"/>
      <c r="CA207" s="364"/>
      <c r="CB207" s="364"/>
      <c r="CC207" s="364"/>
      <c r="CD207" s="364"/>
      <c r="CE207" s="364"/>
      <c r="CF207" s="364"/>
      <c r="CG207" s="364"/>
      <c r="CH207" s="364"/>
      <c r="CI207" s="364"/>
      <c r="CJ207" s="364"/>
      <c r="CK207" s="364"/>
      <c r="CL207" s="364"/>
    </row>
    <row r="208" spans="1:90" ht="27" customHeight="1">
      <c r="A208" s="364"/>
      <c r="B208" s="364"/>
      <c r="C208" s="364"/>
      <c r="D208" s="364"/>
      <c r="E208" s="364"/>
      <c r="F208" s="364"/>
      <c r="G208" s="364"/>
      <c r="H208" s="364"/>
      <c r="I208" s="364"/>
      <c r="J208" s="364"/>
      <c r="K208" s="364"/>
      <c r="L208" s="364"/>
      <c r="M208" s="364"/>
      <c r="N208" s="364"/>
      <c r="O208" s="364"/>
      <c r="P208" s="364"/>
      <c r="Q208" s="364"/>
      <c r="R208" s="364"/>
      <c r="S208" s="364"/>
      <c r="T208" s="364"/>
      <c r="U208" s="364"/>
      <c r="V208" s="364"/>
      <c r="W208" s="364"/>
      <c r="X208" s="364"/>
      <c r="Y208" s="364"/>
      <c r="Z208" s="364"/>
      <c r="AA208" s="364"/>
      <c r="AB208" s="364"/>
      <c r="AC208" s="364"/>
      <c r="AD208" s="364"/>
      <c r="AE208" s="364"/>
      <c r="AF208" s="364"/>
      <c r="AG208" s="364"/>
      <c r="AH208" s="364"/>
      <c r="AI208" s="364"/>
      <c r="AJ208" s="364"/>
      <c r="AK208" s="364"/>
      <c r="AL208" s="364"/>
      <c r="AM208" s="364"/>
      <c r="AN208" s="364"/>
      <c r="AO208" s="364"/>
      <c r="AP208" s="364"/>
      <c r="AQ208" s="364"/>
      <c r="AR208" s="364"/>
      <c r="AS208" s="364"/>
      <c r="AT208" s="364"/>
      <c r="AU208" s="364"/>
      <c r="AV208" s="364"/>
      <c r="AW208" s="364"/>
      <c r="AX208" s="364"/>
      <c r="AY208" s="364"/>
      <c r="AZ208" s="364"/>
      <c r="BA208" s="364"/>
      <c r="BB208" s="364"/>
      <c r="BC208" s="364"/>
      <c r="BD208" s="364"/>
      <c r="BE208" s="364"/>
      <c r="BF208" s="364"/>
      <c r="BG208" s="364"/>
      <c r="BH208" s="364"/>
      <c r="BI208" s="364"/>
      <c r="BJ208" s="364"/>
      <c r="BK208" s="364"/>
      <c r="BL208" s="364"/>
      <c r="BM208" s="364"/>
      <c r="BN208" s="364"/>
      <c r="BO208" s="364"/>
      <c r="BP208" s="364"/>
      <c r="BQ208" s="364"/>
      <c r="BR208" s="364"/>
      <c r="BS208" s="364"/>
      <c r="BT208" s="364"/>
      <c r="BU208" s="364"/>
      <c r="BV208" s="364"/>
      <c r="BW208" s="364"/>
      <c r="BX208" s="364"/>
      <c r="BY208" s="364"/>
      <c r="BZ208" s="364"/>
      <c r="CA208" s="364"/>
      <c r="CB208" s="364"/>
      <c r="CC208" s="364"/>
      <c r="CD208" s="364"/>
      <c r="CE208" s="364"/>
      <c r="CF208" s="364"/>
      <c r="CG208" s="364"/>
      <c r="CH208" s="364"/>
      <c r="CI208" s="364"/>
      <c r="CJ208" s="364"/>
      <c r="CK208" s="364"/>
      <c r="CL208" s="364"/>
    </row>
    <row r="209" spans="1:90" ht="27" customHeight="1">
      <c r="A209" s="364"/>
      <c r="B209" s="364"/>
      <c r="C209" s="364"/>
      <c r="D209" s="364"/>
      <c r="E209" s="364"/>
      <c r="F209" s="364"/>
      <c r="G209" s="364"/>
      <c r="H209" s="364"/>
      <c r="I209" s="364"/>
      <c r="J209" s="364"/>
      <c r="K209" s="364"/>
      <c r="L209" s="364"/>
      <c r="M209" s="364"/>
      <c r="N209" s="364"/>
      <c r="O209" s="364"/>
      <c r="P209" s="364"/>
      <c r="Q209" s="364"/>
      <c r="R209" s="364"/>
      <c r="S209" s="364"/>
      <c r="T209" s="364"/>
      <c r="U209" s="364"/>
      <c r="V209" s="364"/>
      <c r="W209" s="364"/>
      <c r="X209" s="364"/>
      <c r="Y209" s="364"/>
      <c r="Z209" s="364"/>
      <c r="AA209" s="364"/>
      <c r="AB209" s="364"/>
      <c r="AC209" s="364"/>
      <c r="AD209" s="364"/>
      <c r="AE209" s="364"/>
      <c r="AF209" s="364"/>
      <c r="AG209" s="364"/>
      <c r="AH209" s="364"/>
      <c r="AI209" s="364"/>
      <c r="AJ209" s="364"/>
      <c r="AK209" s="364"/>
      <c r="AL209" s="364"/>
      <c r="AM209" s="364"/>
      <c r="AN209" s="364"/>
      <c r="AO209" s="364"/>
      <c r="AP209" s="364"/>
      <c r="AQ209" s="364"/>
      <c r="AR209" s="364"/>
      <c r="AS209" s="364"/>
      <c r="AT209" s="364"/>
      <c r="AU209" s="364"/>
      <c r="AV209" s="364"/>
      <c r="AW209" s="364"/>
      <c r="AX209" s="364"/>
      <c r="AY209" s="364"/>
      <c r="AZ209" s="364"/>
      <c r="BA209" s="364"/>
      <c r="BB209" s="364"/>
      <c r="BC209" s="364"/>
      <c r="BD209" s="364"/>
      <c r="BE209" s="364"/>
      <c r="BF209" s="364"/>
      <c r="BG209" s="364"/>
      <c r="BH209" s="364"/>
      <c r="BI209" s="364"/>
      <c r="BJ209" s="364"/>
      <c r="BK209" s="364"/>
      <c r="BL209" s="364"/>
      <c r="BM209" s="364"/>
      <c r="BN209" s="364"/>
      <c r="BO209" s="364"/>
      <c r="BP209" s="364"/>
      <c r="BQ209" s="364"/>
      <c r="BR209" s="364"/>
      <c r="BS209" s="364"/>
      <c r="BT209" s="364"/>
      <c r="BU209" s="364"/>
      <c r="BV209" s="364"/>
      <c r="BW209" s="364"/>
      <c r="BX209" s="364"/>
      <c r="BY209" s="364"/>
      <c r="BZ209" s="364"/>
      <c r="CA209" s="364"/>
      <c r="CB209" s="364"/>
      <c r="CC209" s="364"/>
      <c r="CD209" s="364"/>
      <c r="CE209" s="364"/>
      <c r="CF209" s="364"/>
      <c r="CG209" s="364"/>
      <c r="CH209" s="364"/>
      <c r="CI209" s="364"/>
      <c r="CJ209" s="364"/>
      <c r="CK209" s="364"/>
      <c r="CL209" s="364"/>
    </row>
    <row r="210" spans="1:90" ht="27" customHeight="1">
      <c r="A210" s="364"/>
      <c r="B210" s="364"/>
      <c r="C210" s="364"/>
      <c r="D210" s="364"/>
      <c r="E210" s="364"/>
      <c r="F210" s="364"/>
      <c r="G210" s="364"/>
      <c r="H210" s="364"/>
      <c r="I210" s="364"/>
      <c r="J210" s="364"/>
      <c r="K210" s="364"/>
      <c r="L210" s="364"/>
      <c r="M210" s="364"/>
      <c r="N210" s="364"/>
      <c r="O210" s="364"/>
      <c r="P210" s="364"/>
      <c r="Q210" s="364"/>
      <c r="R210" s="364"/>
      <c r="S210" s="364"/>
      <c r="T210" s="364"/>
      <c r="U210" s="364"/>
      <c r="V210" s="364"/>
      <c r="W210" s="364"/>
      <c r="X210" s="364"/>
      <c r="Y210" s="364"/>
      <c r="Z210" s="364"/>
      <c r="AA210" s="364"/>
      <c r="AB210" s="364"/>
      <c r="AC210" s="364"/>
      <c r="AD210" s="364"/>
      <c r="AE210" s="364"/>
      <c r="AF210" s="364"/>
      <c r="AG210" s="364"/>
      <c r="AH210" s="364"/>
      <c r="AI210" s="364"/>
      <c r="AJ210" s="364"/>
      <c r="AK210" s="364"/>
      <c r="AL210" s="364"/>
      <c r="AM210" s="364"/>
      <c r="AN210" s="364"/>
      <c r="AO210" s="364"/>
      <c r="AP210" s="364"/>
      <c r="AQ210" s="364"/>
      <c r="AR210" s="364"/>
      <c r="AS210" s="364"/>
      <c r="AT210" s="364"/>
      <c r="AU210" s="364"/>
      <c r="AV210" s="364"/>
      <c r="AW210" s="364"/>
      <c r="AX210" s="364"/>
      <c r="AY210" s="364"/>
      <c r="AZ210" s="364"/>
      <c r="BA210" s="364"/>
      <c r="BB210" s="364"/>
      <c r="BC210" s="364"/>
      <c r="BD210" s="364"/>
      <c r="BE210" s="364"/>
      <c r="BF210" s="364"/>
      <c r="BG210" s="364"/>
      <c r="BH210" s="364"/>
      <c r="BI210" s="364"/>
      <c r="BJ210" s="364"/>
      <c r="BK210" s="364"/>
      <c r="BL210" s="364"/>
      <c r="BM210" s="364"/>
      <c r="BN210" s="364"/>
      <c r="BO210" s="364"/>
      <c r="BP210" s="364"/>
      <c r="BQ210" s="364"/>
      <c r="BR210" s="364"/>
      <c r="BS210" s="364"/>
      <c r="BT210" s="364"/>
      <c r="BU210" s="364"/>
      <c r="BV210" s="364"/>
      <c r="BW210" s="364"/>
      <c r="BX210" s="364"/>
      <c r="BY210" s="364"/>
      <c r="BZ210" s="364"/>
      <c r="CA210" s="364"/>
      <c r="CB210" s="364"/>
      <c r="CC210" s="364"/>
      <c r="CD210" s="364"/>
      <c r="CE210" s="364"/>
      <c r="CF210" s="364"/>
      <c r="CG210" s="364"/>
      <c r="CH210" s="364"/>
      <c r="CI210" s="364"/>
      <c r="CJ210" s="364"/>
      <c r="CK210" s="364"/>
      <c r="CL210" s="364"/>
    </row>
    <row r="211" spans="1:90" ht="27" customHeight="1">
      <c r="A211" s="364"/>
      <c r="B211" s="364"/>
      <c r="C211" s="364"/>
      <c r="D211" s="364"/>
      <c r="E211" s="364"/>
      <c r="F211" s="364"/>
      <c r="G211" s="364"/>
      <c r="H211" s="364"/>
      <c r="I211" s="364"/>
      <c r="J211" s="364"/>
      <c r="K211" s="364"/>
      <c r="L211" s="364"/>
      <c r="M211" s="364"/>
      <c r="N211" s="364"/>
      <c r="O211" s="364"/>
      <c r="P211" s="364"/>
      <c r="Q211" s="364"/>
      <c r="R211" s="364"/>
      <c r="S211" s="364"/>
      <c r="T211" s="364"/>
      <c r="U211" s="364"/>
      <c r="V211" s="364"/>
      <c r="W211" s="364"/>
      <c r="X211" s="364"/>
      <c r="Y211" s="364"/>
      <c r="Z211" s="364"/>
      <c r="AA211" s="364"/>
      <c r="AB211" s="364"/>
      <c r="AC211" s="364"/>
      <c r="AD211" s="364"/>
      <c r="AE211" s="364"/>
      <c r="AF211" s="364"/>
      <c r="AG211" s="364"/>
      <c r="AH211" s="364"/>
      <c r="AI211" s="364"/>
      <c r="AJ211" s="364"/>
      <c r="AK211" s="364"/>
      <c r="AL211" s="364"/>
      <c r="AM211" s="364"/>
      <c r="AN211" s="364"/>
      <c r="AO211" s="364"/>
      <c r="AP211" s="364"/>
      <c r="AQ211" s="364"/>
      <c r="AR211" s="364"/>
      <c r="AS211" s="364"/>
      <c r="AT211" s="364"/>
      <c r="AU211" s="364"/>
      <c r="AV211" s="364"/>
      <c r="AW211" s="364"/>
      <c r="AX211" s="364"/>
      <c r="AY211" s="364"/>
      <c r="AZ211" s="364"/>
      <c r="BA211" s="364"/>
      <c r="BB211" s="364"/>
      <c r="BC211" s="364"/>
      <c r="BD211" s="364"/>
      <c r="BE211" s="364"/>
      <c r="BF211" s="364"/>
      <c r="BG211" s="364"/>
      <c r="BH211" s="364"/>
      <c r="BI211" s="364"/>
      <c r="BJ211" s="364"/>
      <c r="BK211" s="364"/>
      <c r="BL211" s="364"/>
      <c r="BM211" s="364"/>
      <c r="BN211" s="364"/>
      <c r="BO211" s="364"/>
      <c r="BP211" s="364"/>
      <c r="BQ211" s="364"/>
      <c r="BR211" s="364"/>
      <c r="BS211" s="364"/>
      <c r="BT211" s="364"/>
      <c r="BU211" s="364"/>
      <c r="BV211" s="364"/>
      <c r="BW211" s="364"/>
      <c r="BX211" s="364"/>
      <c r="BY211" s="364"/>
      <c r="BZ211" s="364"/>
      <c r="CA211" s="364"/>
      <c r="CB211" s="364"/>
      <c r="CC211" s="364"/>
      <c r="CD211" s="364"/>
      <c r="CE211" s="364"/>
      <c r="CF211" s="364"/>
      <c r="CG211" s="364"/>
      <c r="CH211" s="364"/>
      <c r="CI211" s="364"/>
      <c r="CJ211" s="364"/>
      <c r="CK211" s="364"/>
      <c r="CL211" s="364"/>
    </row>
    <row r="212" spans="1:90" ht="27" customHeight="1">
      <c r="A212" s="364"/>
      <c r="B212" s="364"/>
      <c r="C212" s="364"/>
      <c r="D212" s="364"/>
      <c r="E212" s="364"/>
      <c r="F212" s="364"/>
      <c r="G212" s="364"/>
      <c r="H212" s="364"/>
      <c r="I212" s="364"/>
      <c r="J212" s="364"/>
      <c r="K212" s="364"/>
      <c r="L212" s="364"/>
      <c r="M212" s="364"/>
      <c r="N212" s="364"/>
      <c r="O212" s="364"/>
      <c r="P212" s="364"/>
      <c r="Q212" s="364"/>
      <c r="R212" s="364"/>
      <c r="S212" s="364"/>
      <c r="T212" s="364"/>
      <c r="U212" s="364"/>
      <c r="V212" s="364"/>
      <c r="W212" s="364"/>
      <c r="X212" s="364"/>
      <c r="Y212" s="364"/>
      <c r="Z212" s="364"/>
      <c r="AA212" s="364"/>
      <c r="AB212" s="364"/>
      <c r="AC212" s="364"/>
      <c r="AD212" s="364"/>
      <c r="AE212" s="364"/>
      <c r="AF212" s="364"/>
      <c r="AG212" s="364"/>
      <c r="AH212" s="364"/>
      <c r="AI212" s="364"/>
      <c r="AJ212" s="364"/>
      <c r="AK212" s="364"/>
      <c r="AL212" s="364"/>
      <c r="AM212" s="364"/>
      <c r="AN212" s="364"/>
      <c r="AO212" s="364"/>
      <c r="AP212" s="364"/>
      <c r="AQ212" s="364"/>
      <c r="AR212" s="364"/>
      <c r="AS212" s="364"/>
      <c r="AT212" s="364"/>
      <c r="AU212" s="364"/>
      <c r="AV212" s="364"/>
      <c r="AW212" s="364"/>
      <c r="AX212" s="364"/>
      <c r="AY212" s="364"/>
      <c r="AZ212" s="364"/>
      <c r="BA212" s="364"/>
      <c r="BB212" s="364"/>
      <c r="BC212" s="364"/>
      <c r="BD212" s="364"/>
      <c r="BE212" s="364"/>
      <c r="BF212" s="364"/>
      <c r="BG212" s="364"/>
      <c r="BH212" s="364"/>
      <c r="BI212" s="364"/>
      <c r="BJ212" s="364"/>
      <c r="BK212" s="364"/>
      <c r="BL212" s="364"/>
      <c r="BM212" s="364"/>
      <c r="BN212" s="364"/>
      <c r="BO212" s="364"/>
      <c r="BP212" s="364"/>
      <c r="BQ212" s="364"/>
      <c r="BR212" s="364"/>
      <c r="BS212" s="364"/>
      <c r="BT212" s="364"/>
      <c r="BU212" s="364"/>
      <c r="BV212" s="364"/>
      <c r="BW212" s="364"/>
      <c r="BX212" s="364"/>
      <c r="BY212" s="364"/>
      <c r="BZ212" s="364"/>
      <c r="CA212" s="364"/>
      <c r="CB212" s="364"/>
      <c r="CC212" s="364"/>
      <c r="CD212" s="364"/>
      <c r="CE212" s="364"/>
      <c r="CF212" s="364"/>
      <c r="CG212" s="364"/>
      <c r="CH212" s="364"/>
      <c r="CI212" s="364"/>
      <c r="CJ212" s="364"/>
      <c r="CK212" s="364"/>
      <c r="CL212" s="364"/>
    </row>
    <row r="213" spans="1:90" ht="27" customHeight="1">
      <c r="A213" s="364"/>
      <c r="B213" s="364"/>
      <c r="C213" s="364"/>
      <c r="D213" s="364"/>
      <c r="E213" s="364"/>
      <c r="F213" s="364"/>
      <c r="G213" s="364"/>
      <c r="H213" s="364"/>
      <c r="I213" s="364"/>
      <c r="J213" s="364"/>
      <c r="K213" s="364"/>
      <c r="L213" s="364"/>
      <c r="M213" s="364"/>
      <c r="N213" s="364"/>
      <c r="O213" s="364"/>
      <c r="P213" s="364"/>
      <c r="Q213" s="364"/>
      <c r="R213" s="364"/>
      <c r="S213" s="364"/>
      <c r="T213" s="364"/>
      <c r="U213" s="364"/>
      <c r="V213" s="364"/>
      <c r="W213" s="364"/>
      <c r="X213" s="364"/>
      <c r="Y213" s="364"/>
      <c r="Z213" s="364"/>
      <c r="AA213" s="364"/>
      <c r="AB213" s="364"/>
      <c r="AC213" s="364"/>
      <c r="AD213" s="364"/>
      <c r="AE213" s="364"/>
      <c r="AF213" s="364"/>
      <c r="AG213" s="364"/>
      <c r="AH213" s="364"/>
      <c r="AI213" s="364"/>
      <c r="AJ213" s="364"/>
      <c r="AK213" s="364"/>
      <c r="AL213" s="364"/>
      <c r="AM213" s="364"/>
      <c r="AN213" s="364"/>
      <c r="AO213" s="364"/>
      <c r="AP213" s="364"/>
      <c r="AQ213" s="364"/>
      <c r="AR213" s="364"/>
      <c r="AS213" s="364"/>
      <c r="AT213" s="364"/>
      <c r="AU213" s="364"/>
      <c r="AV213" s="364"/>
      <c r="AW213" s="364"/>
      <c r="AX213" s="364"/>
      <c r="AY213" s="364"/>
      <c r="AZ213" s="364"/>
      <c r="BA213" s="364"/>
      <c r="BB213" s="364"/>
      <c r="BC213" s="364"/>
      <c r="BD213" s="364"/>
      <c r="BE213" s="364"/>
      <c r="BF213" s="364"/>
      <c r="BG213" s="364"/>
      <c r="BH213" s="364"/>
      <c r="BI213" s="364"/>
      <c r="BJ213" s="364"/>
      <c r="BK213" s="364"/>
      <c r="BL213" s="364"/>
      <c r="BM213" s="364"/>
      <c r="BN213" s="364"/>
      <c r="BO213" s="364"/>
      <c r="BP213" s="364"/>
      <c r="BQ213" s="364"/>
      <c r="BR213" s="364"/>
      <c r="BS213" s="364"/>
      <c r="BT213" s="364"/>
      <c r="BU213" s="364"/>
      <c r="BV213" s="364"/>
      <c r="BW213" s="364"/>
      <c r="BX213" s="364"/>
      <c r="BY213" s="364"/>
      <c r="BZ213" s="364"/>
      <c r="CA213" s="364"/>
      <c r="CB213" s="364"/>
      <c r="CC213" s="364"/>
      <c r="CD213" s="364"/>
      <c r="CE213" s="364"/>
      <c r="CF213" s="364"/>
      <c r="CG213" s="364"/>
      <c r="CH213" s="364"/>
      <c r="CI213" s="364"/>
      <c r="CJ213" s="364"/>
      <c r="CK213" s="364"/>
      <c r="CL213" s="364"/>
    </row>
    <row r="214" spans="1:90" ht="27" customHeight="1">
      <c r="A214" s="364"/>
      <c r="B214" s="364"/>
      <c r="C214" s="364"/>
      <c r="D214" s="364"/>
      <c r="E214" s="364"/>
      <c r="F214" s="364"/>
      <c r="G214" s="364"/>
      <c r="H214" s="364"/>
      <c r="I214" s="364"/>
      <c r="J214" s="364"/>
      <c r="K214" s="364"/>
      <c r="L214" s="364"/>
      <c r="M214" s="364"/>
      <c r="N214" s="364"/>
      <c r="O214" s="364"/>
      <c r="P214" s="364"/>
      <c r="Q214" s="364"/>
      <c r="R214" s="364"/>
      <c r="S214" s="364"/>
      <c r="T214" s="364"/>
      <c r="U214" s="364"/>
      <c r="V214" s="364"/>
      <c r="W214" s="364"/>
      <c r="X214" s="364"/>
      <c r="Y214" s="364"/>
      <c r="Z214" s="364"/>
      <c r="AA214" s="364"/>
      <c r="AB214" s="364"/>
      <c r="AC214" s="364"/>
      <c r="AD214" s="364"/>
      <c r="AE214" s="364"/>
      <c r="AF214" s="364"/>
      <c r="AG214" s="364"/>
      <c r="AH214" s="364"/>
      <c r="AI214" s="364"/>
      <c r="AJ214" s="364"/>
      <c r="AK214" s="364"/>
      <c r="AL214" s="364"/>
      <c r="AM214" s="364"/>
      <c r="AN214" s="364"/>
      <c r="AO214" s="364"/>
      <c r="AP214" s="364"/>
      <c r="AQ214" s="364"/>
      <c r="AR214" s="364"/>
      <c r="AS214" s="364"/>
      <c r="AT214" s="364"/>
      <c r="AU214" s="364"/>
      <c r="AV214" s="364"/>
      <c r="AW214" s="364"/>
      <c r="AX214" s="364"/>
      <c r="AY214" s="364"/>
      <c r="AZ214" s="364"/>
      <c r="BA214" s="364"/>
      <c r="BB214" s="364"/>
      <c r="BC214" s="364"/>
      <c r="BD214" s="364"/>
      <c r="BE214" s="364"/>
      <c r="BF214" s="364"/>
      <c r="BG214" s="364"/>
      <c r="BH214" s="364"/>
      <c r="BI214" s="364"/>
      <c r="BJ214" s="364"/>
      <c r="BK214" s="364"/>
      <c r="BL214" s="364"/>
      <c r="BM214" s="364"/>
      <c r="BN214" s="364"/>
      <c r="BO214" s="364"/>
      <c r="BP214" s="364"/>
      <c r="BQ214" s="364"/>
      <c r="BR214" s="364"/>
      <c r="BS214" s="364"/>
      <c r="BT214" s="364"/>
      <c r="BU214" s="364"/>
      <c r="BV214" s="364"/>
      <c r="BW214" s="364"/>
      <c r="BX214" s="364"/>
      <c r="BY214" s="364"/>
      <c r="BZ214" s="364"/>
      <c r="CA214" s="364"/>
      <c r="CB214" s="364"/>
      <c r="CC214" s="364"/>
      <c r="CD214" s="364"/>
      <c r="CE214" s="364"/>
      <c r="CF214" s="364"/>
      <c r="CG214" s="364"/>
      <c r="CH214" s="364"/>
      <c r="CI214" s="364"/>
      <c r="CJ214" s="364"/>
      <c r="CK214" s="364"/>
      <c r="CL214" s="364"/>
    </row>
    <row r="215" spans="1:90" ht="27" customHeight="1">
      <c r="A215" s="364"/>
      <c r="B215" s="364"/>
      <c r="C215" s="364"/>
      <c r="D215" s="364"/>
      <c r="E215" s="364"/>
      <c r="F215" s="364"/>
      <c r="G215" s="364"/>
      <c r="H215" s="364"/>
      <c r="I215" s="364"/>
      <c r="J215" s="364"/>
      <c r="K215" s="364"/>
      <c r="L215" s="364"/>
      <c r="M215" s="364"/>
      <c r="N215" s="364"/>
      <c r="O215" s="364"/>
      <c r="P215" s="364"/>
      <c r="Q215" s="364"/>
      <c r="R215" s="364"/>
      <c r="S215" s="364"/>
      <c r="T215" s="364"/>
      <c r="U215" s="364"/>
      <c r="V215" s="364"/>
      <c r="W215" s="364"/>
      <c r="X215" s="364"/>
      <c r="Y215" s="364"/>
      <c r="Z215" s="364"/>
      <c r="AA215" s="364"/>
      <c r="AB215" s="364"/>
      <c r="AC215" s="364"/>
      <c r="AD215" s="364"/>
      <c r="AE215" s="364"/>
      <c r="AF215" s="364"/>
      <c r="AG215" s="364"/>
      <c r="AH215" s="364"/>
      <c r="AI215" s="364"/>
      <c r="AJ215" s="364"/>
      <c r="AK215" s="364"/>
      <c r="AL215" s="364"/>
      <c r="AM215" s="364"/>
      <c r="AN215" s="364"/>
      <c r="AO215" s="364"/>
      <c r="AP215" s="364"/>
      <c r="AQ215" s="364"/>
      <c r="AR215" s="364"/>
      <c r="AS215" s="364"/>
      <c r="AT215" s="364"/>
      <c r="AU215" s="364"/>
      <c r="AV215" s="364"/>
      <c r="AW215" s="364"/>
      <c r="AX215" s="364"/>
      <c r="AY215" s="364"/>
      <c r="AZ215" s="364"/>
      <c r="BA215" s="364"/>
      <c r="BB215" s="364"/>
      <c r="BC215" s="364"/>
      <c r="BD215" s="364"/>
      <c r="BE215" s="364"/>
      <c r="BF215" s="364"/>
      <c r="BG215" s="364"/>
      <c r="BH215" s="364"/>
      <c r="BI215" s="364"/>
      <c r="BJ215" s="364"/>
      <c r="BK215" s="364"/>
      <c r="BL215" s="364"/>
      <c r="BM215" s="364"/>
      <c r="BN215" s="364"/>
      <c r="BO215" s="364"/>
      <c r="BP215" s="364"/>
      <c r="BQ215" s="364"/>
      <c r="BR215" s="364"/>
      <c r="BS215" s="364"/>
      <c r="BT215" s="364"/>
      <c r="BU215" s="364"/>
      <c r="BV215" s="364"/>
      <c r="BW215" s="364"/>
      <c r="BX215" s="364"/>
      <c r="BY215" s="364"/>
      <c r="BZ215" s="364"/>
      <c r="CA215" s="364"/>
      <c r="CB215" s="364"/>
      <c r="CC215" s="364"/>
      <c r="CD215" s="364"/>
      <c r="CE215" s="364"/>
      <c r="CF215" s="364"/>
      <c r="CG215" s="364"/>
      <c r="CH215" s="364"/>
      <c r="CI215" s="364"/>
      <c r="CJ215" s="364"/>
      <c r="CK215" s="364"/>
      <c r="CL215" s="364"/>
    </row>
    <row r="216" spans="1:90" ht="27" customHeight="1">
      <c r="A216" s="364"/>
      <c r="B216" s="364"/>
      <c r="C216" s="364"/>
      <c r="D216" s="364"/>
      <c r="E216" s="364"/>
      <c r="F216" s="364"/>
      <c r="G216" s="364"/>
      <c r="H216" s="364"/>
      <c r="I216" s="364"/>
      <c r="J216" s="364"/>
      <c r="K216" s="364"/>
      <c r="L216" s="364"/>
      <c r="M216" s="364"/>
      <c r="N216" s="364"/>
      <c r="O216" s="364"/>
      <c r="P216" s="364"/>
      <c r="Q216" s="364"/>
      <c r="R216" s="364"/>
      <c r="S216" s="364"/>
      <c r="T216" s="364"/>
      <c r="U216" s="364"/>
      <c r="V216" s="364"/>
      <c r="W216" s="364"/>
      <c r="X216" s="364"/>
      <c r="Y216" s="364"/>
      <c r="Z216" s="364"/>
      <c r="AA216" s="364"/>
      <c r="AB216" s="364"/>
      <c r="AC216" s="364"/>
      <c r="AD216" s="364"/>
      <c r="AE216" s="364"/>
      <c r="AF216" s="364"/>
      <c r="AG216" s="364"/>
      <c r="AH216" s="364"/>
      <c r="AI216" s="364"/>
      <c r="AJ216" s="364"/>
      <c r="AK216" s="364"/>
      <c r="AL216" s="364"/>
      <c r="AM216" s="364"/>
      <c r="AN216" s="364"/>
      <c r="AO216" s="364"/>
      <c r="AP216" s="364"/>
      <c r="AQ216" s="364"/>
      <c r="AR216" s="364"/>
      <c r="AS216" s="364"/>
      <c r="AT216" s="364"/>
      <c r="AU216" s="364"/>
      <c r="AV216" s="364"/>
      <c r="AW216" s="364"/>
      <c r="AX216" s="364"/>
      <c r="AY216" s="364"/>
      <c r="AZ216" s="364"/>
      <c r="BA216" s="364"/>
      <c r="BB216" s="364"/>
      <c r="BC216" s="364"/>
      <c r="BD216" s="364"/>
      <c r="BE216" s="364"/>
      <c r="BF216" s="364"/>
      <c r="BG216" s="364"/>
      <c r="BH216" s="364"/>
      <c r="BI216" s="364"/>
      <c r="BJ216" s="364"/>
      <c r="BK216" s="364"/>
      <c r="BL216" s="364"/>
      <c r="BM216" s="364"/>
      <c r="BN216" s="364"/>
      <c r="BO216" s="364"/>
      <c r="BP216" s="364"/>
      <c r="BQ216" s="364"/>
      <c r="BR216" s="364"/>
      <c r="BS216" s="364"/>
      <c r="BT216" s="364"/>
      <c r="BU216" s="364"/>
      <c r="BV216" s="364"/>
      <c r="BW216" s="364"/>
      <c r="BX216" s="364"/>
      <c r="BY216" s="364"/>
      <c r="BZ216" s="364"/>
      <c r="CA216" s="364"/>
      <c r="CB216" s="364"/>
      <c r="CC216" s="364"/>
      <c r="CD216" s="364"/>
      <c r="CE216" s="364"/>
      <c r="CF216" s="364"/>
      <c r="CG216" s="364"/>
      <c r="CH216" s="364"/>
      <c r="CI216" s="364"/>
      <c r="CJ216" s="364"/>
      <c r="CK216" s="364"/>
      <c r="CL216" s="364"/>
    </row>
    <row r="217" spans="1:90" ht="27" customHeight="1">
      <c r="A217" s="364"/>
      <c r="B217" s="364"/>
      <c r="C217" s="364"/>
      <c r="D217" s="364"/>
      <c r="E217" s="364"/>
      <c r="F217" s="364"/>
      <c r="G217" s="364"/>
      <c r="H217" s="364"/>
      <c r="I217" s="364"/>
      <c r="J217" s="364"/>
      <c r="K217" s="364"/>
      <c r="L217" s="364"/>
      <c r="M217" s="364"/>
      <c r="N217" s="364"/>
      <c r="O217" s="364"/>
      <c r="P217" s="364"/>
      <c r="Q217" s="364"/>
      <c r="R217" s="364"/>
      <c r="S217" s="364"/>
      <c r="T217" s="364"/>
      <c r="U217" s="364"/>
      <c r="V217" s="364"/>
      <c r="W217" s="364"/>
      <c r="X217" s="364"/>
      <c r="Y217" s="364"/>
      <c r="Z217" s="364"/>
      <c r="AA217" s="364"/>
      <c r="AB217" s="364"/>
      <c r="AC217" s="364"/>
      <c r="AD217" s="364"/>
      <c r="AE217" s="364"/>
      <c r="AF217" s="364"/>
      <c r="AG217" s="364"/>
      <c r="AH217" s="364"/>
      <c r="AI217" s="364"/>
      <c r="AJ217" s="364"/>
      <c r="AK217" s="364"/>
      <c r="AL217" s="364"/>
      <c r="AM217" s="364"/>
      <c r="AN217" s="364"/>
      <c r="AO217" s="364"/>
      <c r="AP217" s="364"/>
      <c r="AQ217" s="364"/>
      <c r="AR217" s="364"/>
      <c r="AS217" s="364"/>
      <c r="AT217" s="364"/>
      <c r="AU217" s="364"/>
      <c r="AV217" s="364"/>
      <c r="AW217" s="364"/>
      <c r="AX217" s="364"/>
      <c r="AY217" s="364"/>
      <c r="AZ217" s="364"/>
      <c r="BA217" s="364"/>
      <c r="BB217" s="364"/>
      <c r="BC217" s="364"/>
      <c r="BD217" s="364"/>
      <c r="BE217" s="364"/>
      <c r="BF217" s="364"/>
      <c r="BG217" s="364"/>
      <c r="BH217" s="364"/>
      <c r="BI217" s="364"/>
      <c r="BJ217" s="364"/>
      <c r="BK217" s="364"/>
      <c r="BL217" s="364"/>
      <c r="BM217" s="364"/>
      <c r="BN217" s="364"/>
      <c r="BO217" s="364"/>
      <c r="BP217" s="364"/>
      <c r="BQ217" s="364"/>
      <c r="BR217" s="364"/>
      <c r="BS217" s="364"/>
      <c r="BT217" s="364"/>
      <c r="BU217" s="364"/>
      <c r="BV217" s="364"/>
      <c r="BW217" s="364"/>
      <c r="BX217" s="364"/>
      <c r="BY217" s="364"/>
      <c r="BZ217" s="364"/>
      <c r="CA217" s="364"/>
      <c r="CB217" s="364"/>
      <c r="CC217" s="364"/>
      <c r="CD217" s="364"/>
      <c r="CE217" s="364"/>
      <c r="CF217" s="364"/>
      <c r="CG217" s="364"/>
      <c r="CH217" s="364"/>
      <c r="CI217" s="364"/>
      <c r="CJ217" s="364"/>
      <c r="CK217" s="364"/>
      <c r="CL217" s="364"/>
    </row>
    <row r="218" spans="1:90" ht="27" customHeight="1">
      <c r="A218" s="364"/>
      <c r="B218" s="364"/>
      <c r="C218" s="364"/>
      <c r="D218" s="364"/>
      <c r="E218" s="364"/>
      <c r="F218" s="364"/>
      <c r="G218" s="364"/>
      <c r="H218" s="364"/>
      <c r="I218" s="364"/>
      <c r="J218" s="364"/>
      <c r="K218" s="364"/>
      <c r="L218" s="364"/>
      <c r="M218" s="364"/>
      <c r="N218" s="364"/>
      <c r="O218" s="364"/>
      <c r="P218" s="364"/>
      <c r="Q218" s="364"/>
      <c r="R218" s="364"/>
      <c r="S218" s="364"/>
      <c r="T218" s="364"/>
      <c r="U218" s="364"/>
      <c r="V218" s="364"/>
      <c r="W218" s="364"/>
      <c r="X218" s="364"/>
      <c r="Y218" s="364"/>
      <c r="Z218" s="364"/>
      <c r="AA218" s="364"/>
      <c r="AB218" s="364"/>
      <c r="AC218" s="364"/>
      <c r="AD218" s="364"/>
      <c r="AE218" s="364"/>
      <c r="AF218" s="364"/>
      <c r="AG218" s="364"/>
      <c r="AH218" s="364"/>
      <c r="AI218" s="364"/>
      <c r="AJ218" s="364"/>
      <c r="AK218" s="364"/>
      <c r="AL218" s="364"/>
      <c r="AM218" s="364"/>
      <c r="AN218" s="364"/>
      <c r="AO218" s="364"/>
      <c r="AP218" s="364"/>
      <c r="AQ218" s="364"/>
      <c r="AR218" s="364"/>
      <c r="AS218" s="364"/>
      <c r="AT218" s="364"/>
      <c r="AU218" s="364"/>
      <c r="AV218" s="364"/>
      <c r="AW218" s="364"/>
      <c r="AX218" s="364"/>
      <c r="AY218" s="364"/>
      <c r="AZ218" s="364"/>
      <c r="BA218" s="364"/>
      <c r="BB218" s="364"/>
      <c r="BC218" s="364"/>
      <c r="BD218" s="364"/>
      <c r="BE218" s="364"/>
      <c r="BF218" s="364"/>
      <c r="BG218" s="364"/>
      <c r="BH218" s="364"/>
      <c r="BI218" s="364"/>
      <c r="BJ218" s="364"/>
      <c r="BK218" s="364"/>
      <c r="BL218" s="364"/>
      <c r="BM218" s="364"/>
      <c r="BN218" s="364"/>
      <c r="BO218" s="364"/>
      <c r="BP218" s="364"/>
      <c r="BQ218" s="364"/>
      <c r="BR218" s="364"/>
      <c r="BS218" s="364"/>
      <c r="BT218" s="364"/>
      <c r="BU218" s="364"/>
      <c r="BV218" s="364"/>
      <c r="BW218" s="364"/>
      <c r="BX218" s="364"/>
      <c r="BY218" s="364"/>
      <c r="BZ218" s="364"/>
      <c r="CA218" s="364"/>
      <c r="CB218" s="364"/>
      <c r="CC218" s="364"/>
      <c r="CD218" s="364"/>
      <c r="CE218" s="364"/>
      <c r="CF218" s="364"/>
      <c r="CG218" s="364"/>
      <c r="CH218" s="364"/>
      <c r="CI218" s="364"/>
      <c r="CJ218" s="364"/>
      <c r="CK218" s="364"/>
      <c r="CL218" s="364"/>
    </row>
    <row r="219" spans="1:90" ht="27" customHeight="1">
      <c r="A219" s="364"/>
      <c r="B219" s="364"/>
      <c r="C219" s="364"/>
      <c r="D219" s="364"/>
      <c r="E219" s="364"/>
      <c r="F219" s="364"/>
      <c r="G219" s="364"/>
      <c r="H219" s="364"/>
      <c r="I219" s="364"/>
      <c r="J219" s="364"/>
      <c r="K219" s="364"/>
      <c r="L219" s="364"/>
      <c r="M219" s="364"/>
      <c r="N219" s="364"/>
      <c r="O219" s="364"/>
      <c r="P219" s="364"/>
      <c r="Q219" s="364"/>
      <c r="R219" s="364"/>
      <c r="S219" s="364"/>
      <c r="T219" s="364"/>
      <c r="U219" s="364"/>
      <c r="V219" s="364"/>
      <c r="W219" s="364"/>
      <c r="X219" s="364"/>
      <c r="Y219" s="364"/>
      <c r="Z219" s="364"/>
      <c r="AA219" s="364"/>
      <c r="AB219" s="364"/>
      <c r="AC219" s="364"/>
      <c r="AD219" s="364"/>
      <c r="AE219" s="364"/>
      <c r="AF219" s="364"/>
      <c r="AG219" s="364"/>
      <c r="AH219" s="364"/>
      <c r="AI219" s="364"/>
      <c r="AJ219" s="364"/>
      <c r="AK219" s="364"/>
      <c r="AL219" s="364"/>
      <c r="AM219" s="364"/>
      <c r="AN219" s="364"/>
      <c r="AO219" s="364"/>
      <c r="AP219" s="364"/>
      <c r="AQ219" s="364"/>
      <c r="AR219" s="364"/>
      <c r="AS219" s="364"/>
      <c r="AT219" s="364"/>
      <c r="AU219" s="364"/>
      <c r="AV219" s="364"/>
      <c r="AW219" s="364"/>
      <c r="AX219" s="364"/>
      <c r="AY219" s="364"/>
      <c r="AZ219" s="364"/>
      <c r="BA219" s="364"/>
      <c r="BB219" s="364"/>
      <c r="BC219" s="364"/>
      <c r="BD219" s="364"/>
      <c r="BE219" s="364"/>
      <c r="BF219" s="364"/>
      <c r="BG219" s="364"/>
      <c r="BH219" s="364"/>
      <c r="BI219" s="364"/>
      <c r="BJ219" s="364"/>
      <c r="BK219" s="364"/>
      <c r="BL219" s="364"/>
      <c r="BM219" s="364"/>
      <c r="BN219" s="364"/>
      <c r="BO219" s="364"/>
      <c r="BP219" s="364"/>
      <c r="BQ219" s="364"/>
      <c r="BR219" s="364"/>
      <c r="BS219" s="364"/>
      <c r="BT219" s="364"/>
      <c r="BU219" s="364"/>
      <c r="BV219" s="364"/>
      <c r="BW219" s="364"/>
      <c r="BX219" s="364"/>
      <c r="BY219" s="364"/>
      <c r="BZ219" s="364"/>
      <c r="CA219" s="364"/>
      <c r="CB219" s="364"/>
      <c r="CC219" s="364"/>
      <c r="CD219" s="364"/>
      <c r="CE219" s="364"/>
      <c r="CF219" s="364"/>
      <c r="CG219" s="364"/>
      <c r="CH219" s="364"/>
      <c r="CI219" s="364"/>
      <c r="CJ219" s="364"/>
      <c r="CK219" s="364"/>
      <c r="CL219" s="364"/>
    </row>
    <row r="220" spans="1:90" ht="27" customHeight="1">
      <c r="A220" s="364"/>
      <c r="B220" s="364"/>
      <c r="C220" s="364"/>
      <c r="D220" s="364"/>
      <c r="E220" s="364"/>
      <c r="F220" s="364"/>
      <c r="G220" s="364"/>
      <c r="H220" s="364"/>
      <c r="I220" s="364"/>
      <c r="J220" s="364"/>
      <c r="K220" s="364"/>
      <c r="L220" s="364"/>
      <c r="M220" s="364"/>
      <c r="N220" s="364"/>
      <c r="O220" s="364"/>
      <c r="P220" s="364"/>
      <c r="Q220" s="364"/>
      <c r="R220" s="364"/>
      <c r="S220" s="364"/>
      <c r="T220" s="364"/>
      <c r="U220" s="364"/>
      <c r="V220" s="364"/>
      <c r="W220" s="364"/>
      <c r="X220" s="364"/>
      <c r="Y220" s="364"/>
      <c r="Z220" s="364"/>
      <c r="AA220" s="364"/>
      <c r="AB220" s="364"/>
      <c r="AC220" s="364"/>
      <c r="AD220" s="364"/>
      <c r="AE220" s="364"/>
      <c r="AF220" s="364"/>
      <c r="AG220" s="364"/>
      <c r="AH220" s="364"/>
      <c r="AI220" s="364"/>
      <c r="AJ220" s="364"/>
      <c r="AK220" s="364"/>
      <c r="AL220" s="364"/>
      <c r="AM220" s="364"/>
      <c r="AN220" s="364"/>
      <c r="AO220" s="364"/>
      <c r="AP220" s="364"/>
      <c r="AQ220" s="364"/>
      <c r="AR220" s="364"/>
      <c r="AS220" s="364"/>
      <c r="AT220" s="364"/>
      <c r="AU220" s="364"/>
      <c r="AV220" s="364"/>
      <c r="AW220" s="364"/>
      <c r="AX220" s="364"/>
      <c r="AY220" s="364"/>
      <c r="AZ220" s="364"/>
      <c r="BA220" s="364"/>
      <c r="BB220" s="364"/>
      <c r="BC220" s="364"/>
      <c r="BD220" s="364"/>
      <c r="BE220" s="364"/>
      <c r="BF220" s="364"/>
      <c r="BG220" s="364"/>
      <c r="BH220" s="364"/>
      <c r="BI220" s="364"/>
      <c r="BJ220" s="364"/>
      <c r="BK220" s="364"/>
      <c r="BL220" s="364"/>
      <c r="BM220" s="364"/>
      <c r="BN220" s="364"/>
      <c r="BO220" s="364"/>
      <c r="BP220" s="364"/>
      <c r="BQ220" s="364"/>
      <c r="BR220" s="364"/>
      <c r="BS220" s="364"/>
      <c r="BT220" s="364"/>
      <c r="BU220" s="364"/>
      <c r="BV220" s="364"/>
      <c r="BW220" s="364"/>
      <c r="BX220" s="364"/>
      <c r="BY220" s="364"/>
      <c r="BZ220" s="364"/>
      <c r="CA220" s="364"/>
      <c r="CB220" s="364"/>
      <c r="CC220" s="364"/>
      <c r="CD220" s="364"/>
      <c r="CE220" s="364"/>
      <c r="CF220" s="364"/>
      <c r="CG220" s="364"/>
      <c r="CH220" s="364"/>
      <c r="CI220" s="364"/>
      <c r="CJ220" s="364"/>
      <c r="CK220" s="364"/>
      <c r="CL220" s="364"/>
    </row>
    <row r="221" spans="1:90" ht="27" customHeight="1">
      <c r="A221" s="364"/>
      <c r="B221" s="364"/>
      <c r="C221" s="364"/>
      <c r="D221" s="364"/>
      <c r="E221" s="364"/>
      <c r="F221" s="364"/>
      <c r="G221" s="364"/>
      <c r="H221" s="364"/>
      <c r="I221" s="364"/>
      <c r="J221" s="364"/>
      <c r="K221" s="364"/>
      <c r="L221" s="364"/>
      <c r="M221" s="364"/>
      <c r="N221" s="364"/>
      <c r="O221" s="364"/>
      <c r="P221" s="364"/>
      <c r="Q221" s="364"/>
      <c r="R221" s="364"/>
      <c r="S221" s="364"/>
      <c r="T221" s="364"/>
      <c r="U221" s="364"/>
      <c r="V221" s="364"/>
      <c r="W221" s="364"/>
      <c r="X221" s="364"/>
      <c r="Y221" s="364"/>
      <c r="Z221" s="364"/>
      <c r="AA221" s="364"/>
      <c r="AB221" s="364"/>
      <c r="AC221" s="364"/>
      <c r="AD221" s="364"/>
      <c r="AE221" s="364"/>
      <c r="AF221" s="364"/>
      <c r="AG221" s="364"/>
      <c r="AH221" s="364"/>
      <c r="AI221" s="364"/>
      <c r="AJ221" s="364"/>
      <c r="AK221" s="364"/>
      <c r="AL221" s="364"/>
      <c r="AM221" s="364"/>
      <c r="AN221" s="364"/>
      <c r="AO221" s="364"/>
      <c r="AP221" s="364"/>
      <c r="AQ221" s="364"/>
      <c r="AR221" s="364"/>
      <c r="AS221" s="364"/>
      <c r="AT221" s="364"/>
      <c r="AU221" s="364"/>
      <c r="AV221" s="364"/>
      <c r="AW221" s="364"/>
      <c r="AX221" s="364"/>
      <c r="AY221" s="364"/>
      <c r="AZ221" s="364"/>
      <c r="BA221" s="364"/>
      <c r="BB221" s="364"/>
      <c r="BC221" s="364"/>
      <c r="BD221" s="364"/>
      <c r="BE221" s="364"/>
      <c r="BF221" s="364"/>
      <c r="BG221" s="364"/>
      <c r="BH221" s="364"/>
      <c r="BI221" s="364"/>
      <c r="BJ221" s="364"/>
      <c r="BK221" s="364"/>
      <c r="BL221" s="364"/>
      <c r="BM221" s="364"/>
      <c r="BN221" s="364"/>
      <c r="BO221" s="364"/>
      <c r="BP221" s="364"/>
      <c r="BQ221" s="364"/>
      <c r="BR221" s="364"/>
      <c r="BS221" s="364"/>
      <c r="BT221" s="364"/>
      <c r="BU221" s="364"/>
      <c r="BV221" s="364"/>
      <c r="BW221" s="364"/>
      <c r="BX221" s="364"/>
      <c r="BY221" s="364"/>
      <c r="BZ221" s="364"/>
      <c r="CA221" s="364"/>
      <c r="CB221" s="364"/>
      <c r="CC221" s="364"/>
      <c r="CD221" s="364"/>
      <c r="CE221" s="364"/>
      <c r="CF221" s="364"/>
      <c r="CG221" s="364"/>
      <c r="CH221" s="364"/>
      <c r="CI221" s="364"/>
      <c r="CJ221" s="364"/>
      <c r="CK221" s="364"/>
      <c r="CL221" s="364"/>
    </row>
    <row r="222" spans="1:90" ht="27" customHeight="1">
      <c r="A222" s="364"/>
      <c r="B222" s="364"/>
      <c r="C222" s="364"/>
      <c r="D222" s="364"/>
      <c r="E222" s="364"/>
      <c r="F222" s="364"/>
      <c r="G222" s="364"/>
      <c r="H222" s="364"/>
      <c r="I222" s="364"/>
      <c r="J222" s="364"/>
      <c r="K222" s="364"/>
      <c r="L222" s="364"/>
      <c r="M222" s="364"/>
      <c r="N222" s="364"/>
      <c r="O222" s="364"/>
      <c r="P222" s="364"/>
      <c r="Q222" s="364"/>
      <c r="R222" s="364"/>
      <c r="S222" s="364"/>
      <c r="T222" s="364"/>
      <c r="U222" s="364"/>
      <c r="V222" s="364"/>
      <c r="W222" s="364"/>
      <c r="X222" s="364"/>
      <c r="Y222" s="364"/>
      <c r="Z222" s="364"/>
      <c r="AA222" s="364"/>
      <c r="AB222" s="364"/>
      <c r="AC222" s="364"/>
      <c r="AD222" s="364"/>
      <c r="AE222" s="364"/>
      <c r="AF222" s="364"/>
      <c r="AG222" s="364"/>
      <c r="AH222" s="364"/>
      <c r="AI222" s="364"/>
      <c r="AJ222" s="364"/>
      <c r="AK222" s="364"/>
      <c r="AL222" s="364"/>
      <c r="AM222" s="364"/>
      <c r="AN222" s="364"/>
      <c r="AO222" s="364"/>
      <c r="AP222" s="364"/>
      <c r="AQ222" s="364"/>
      <c r="AR222" s="364"/>
      <c r="AS222" s="364"/>
      <c r="AT222" s="364"/>
      <c r="AU222" s="364"/>
      <c r="AV222" s="364"/>
      <c r="AW222" s="364"/>
      <c r="AX222" s="364"/>
      <c r="AY222" s="364"/>
      <c r="AZ222" s="364"/>
      <c r="BA222" s="364"/>
      <c r="BB222" s="364"/>
      <c r="BC222" s="364"/>
      <c r="BD222" s="364"/>
      <c r="BE222" s="364"/>
      <c r="BF222" s="364"/>
      <c r="BG222" s="364"/>
      <c r="BH222" s="364"/>
      <c r="BI222" s="364"/>
      <c r="BJ222" s="364"/>
      <c r="BK222" s="364"/>
      <c r="BL222" s="364"/>
      <c r="BM222" s="364"/>
      <c r="BN222" s="364"/>
      <c r="BO222" s="364"/>
      <c r="BP222" s="364"/>
      <c r="BQ222" s="364"/>
      <c r="BR222" s="364"/>
      <c r="BS222" s="364"/>
      <c r="BT222" s="364"/>
      <c r="BU222" s="364"/>
      <c r="BV222" s="364"/>
      <c r="BW222" s="364"/>
      <c r="BX222" s="364"/>
      <c r="BY222" s="364"/>
      <c r="BZ222" s="364"/>
      <c r="CA222" s="364"/>
      <c r="CB222" s="364"/>
      <c r="CC222" s="364"/>
      <c r="CD222" s="364"/>
      <c r="CE222" s="364"/>
      <c r="CF222" s="364"/>
      <c r="CG222" s="364"/>
      <c r="CH222" s="364"/>
      <c r="CI222" s="364"/>
      <c r="CJ222" s="364"/>
      <c r="CK222" s="364"/>
      <c r="CL222" s="364"/>
    </row>
    <row r="223" spans="1:90" ht="27" customHeight="1">
      <c r="A223" s="364"/>
      <c r="B223" s="364"/>
      <c r="C223" s="364"/>
      <c r="D223" s="364"/>
      <c r="E223" s="364"/>
      <c r="F223" s="364"/>
      <c r="G223" s="364"/>
      <c r="H223" s="364"/>
      <c r="I223" s="364"/>
      <c r="J223" s="364"/>
      <c r="K223" s="364"/>
      <c r="L223" s="364"/>
      <c r="M223" s="364"/>
      <c r="N223" s="364"/>
      <c r="O223" s="364"/>
      <c r="P223" s="364"/>
      <c r="Q223" s="364"/>
      <c r="R223" s="364"/>
      <c r="S223" s="364"/>
      <c r="T223" s="364"/>
      <c r="U223" s="364"/>
      <c r="V223" s="364"/>
      <c r="W223" s="364"/>
      <c r="X223" s="364"/>
      <c r="Y223" s="364"/>
      <c r="Z223" s="364"/>
      <c r="AA223" s="364"/>
      <c r="AB223" s="364"/>
      <c r="AC223" s="364"/>
      <c r="AD223" s="364"/>
      <c r="AE223" s="364"/>
      <c r="AF223" s="364"/>
      <c r="AG223" s="364"/>
      <c r="AH223" s="364"/>
      <c r="AI223" s="364"/>
      <c r="AJ223" s="364"/>
      <c r="AK223" s="364"/>
      <c r="AL223" s="364"/>
      <c r="AM223" s="364"/>
      <c r="AN223" s="364"/>
      <c r="AO223" s="364"/>
      <c r="AP223" s="364"/>
      <c r="AQ223" s="364"/>
      <c r="AR223" s="364"/>
      <c r="AS223" s="364"/>
      <c r="AT223" s="364"/>
      <c r="AU223" s="364"/>
      <c r="AV223" s="364"/>
      <c r="AW223" s="364"/>
      <c r="AX223" s="364"/>
      <c r="AY223" s="364"/>
      <c r="AZ223" s="364"/>
      <c r="BA223" s="364"/>
      <c r="BB223" s="364"/>
      <c r="BC223" s="364"/>
      <c r="BD223" s="364"/>
      <c r="BE223" s="364"/>
      <c r="BF223" s="364"/>
      <c r="BG223" s="364"/>
      <c r="BH223" s="364"/>
      <c r="BI223" s="364"/>
      <c r="BJ223" s="364"/>
      <c r="BK223" s="364"/>
      <c r="BL223" s="364"/>
      <c r="BM223" s="364"/>
      <c r="BN223" s="364"/>
      <c r="BO223" s="364"/>
      <c r="BP223" s="364"/>
      <c r="BQ223" s="364"/>
      <c r="BR223" s="364"/>
      <c r="BS223" s="364"/>
      <c r="BT223" s="364"/>
      <c r="BU223" s="364"/>
      <c r="BV223" s="364"/>
      <c r="BW223" s="364"/>
      <c r="BX223" s="364"/>
      <c r="BY223" s="364"/>
      <c r="BZ223" s="364"/>
      <c r="CA223" s="364"/>
      <c r="CB223" s="364"/>
      <c r="CC223" s="364"/>
      <c r="CD223" s="364"/>
      <c r="CE223" s="364"/>
      <c r="CF223" s="364"/>
      <c r="CG223" s="364"/>
      <c r="CH223" s="364"/>
      <c r="CI223" s="364"/>
      <c r="CJ223" s="364"/>
      <c r="CK223" s="364"/>
      <c r="CL223" s="364"/>
    </row>
    <row r="224" spans="1:90" ht="27" customHeight="1">
      <c r="A224" s="364"/>
      <c r="B224" s="364"/>
      <c r="C224" s="364"/>
      <c r="D224" s="364"/>
      <c r="E224" s="364"/>
      <c r="F224" s="364"/>
      <c r="G224" s="364"/>
      <c r="H224" s="364"/>
      <c r="I224" s="364"/>
      <c r="J224" s="364"/>
      <c r="K224" s="364"/>
      <c r="L224" s="364"/>
      <c r="M224" s="364"/>
      <c r="N224" s="364"/>
      <c r="O224" s="364"/>
      <c r="P224" s="364"/>
      <c r="Q224" s="364"/>
      <c r="R224" s="364"/>
      <c r="S224" s="364"/>
      <c r="T224" s="364"/>
      <c r="U224" s="364"/>
      <c r="V224" s="364"/>
      <c r="W224" s="364"/>
      <c r="X224" s="364"/>
      <c r="Y224" s="364"/>
      <c r="Z224" s="364"/>
      <c r="AA224" s="364"/>
      <c r="AB224" s="364"/>
      <c r="AC224" s="364"/>
      <c r="AD224" s="364"/>
      <c r="AE224" s="364"/>
      <c r="AF224" s="364"/>
      <c r="AG224" s="364"/>
      <c r="AH224" s="364"/>
      <c r="AI224" s="364"/>
      <c r="AJ224" s="364"/>
      <c r="AK224" s="364"/>
      <c r="AL224" s="364"/>
      <c r="AM224" s="364"/>
      <c r="AN224" s="364"/>
      <c r="AO224" s="364"/>
      <c r="AP224" s="364"/>
      <c r="AQ224" s="364"/>
      <c r="AR224" s="364"/>
      <c r="AS224" s="364"/>
      <c r="AT224" s="364"/>
      <c r="AU224" s="364"/>
      <c r="AV224" s="364"/>
      <c r="AW224" s="364"/>
      <c r="AX224" s="364"/>
      <c r="AY224" s="364"/>
      <c r="AZ224" s="364"/>
      <c r="BA224" s="364"/>
      <c r="BB224" s="364"/>
      <c r="BC224" s="364"/>
      <c r="BD224" s="364"/>
      <c r="BE224" s="364"/>
      <c r="BF224" s="364"/>
      <c r="BG224" s="364"/>
      <c r="BH224" s="364"/>
      <c r="BI224" s="364"/>
      <c r="BJ224" s="364"/>
      <c r="BK224" s="364"/>
      <c r="BL224" s="364"/>
      <c r="BM224" s="364"/>
      <c r="BN224" s="364"/>
      <c r="BO224" s="364"/>
      <c r="BP224" s="364"/>
      <c r="BQ224" s="364"/>
      <c r="BR224" s="364"/>
      <c r="BS224" s="364"/>
      <c r="BT224" s="364"/>
      <c r="BU224" s="364"/>
      <c r="BV224" s="364"/>
      <c r="BW224" s="364"/>
      <c r="BX224" s="364"/>
      <c r="BY224" s="364"/>
      <c r="BZ224" s="364"/>
      <c r="CA224" s="364"/>
      <c r="CB224" s="364"/>
      <c r="CC224" s="364"/>
      <c r="CD224" s="364"/>
      <c r="CE224" s="364"/>
      <c r="CF224" s="364"/>
      <c r="CG224" s="364"/>
      <c r="CH224" s="364"/>
      <c r="CI224" s="364"/>
      <c r="CJ224" s="364"/>
      <c r="CK224" s="364"/>
      <c r="CL224" s="364"/>
    </row>
    <row r="225" spans="1:90" ht="27" customHeight="1">
      <c r="A225" s="364"/>
      <c r="B225" s="364"/>
      <c r="C225" s="364"/>
      <c r="D225" s="364"/>
      <c r="E225" s="364"/>
      <c r="F225" s="364"/>
      <c r="G225" s="364"/>
      <c r="H225" s="364"/>
      <c r="I225" s="364"/>
      <c r="J225" s="364"/>
      <c r="K225" s="364"/>
      <c r="L225" s="364"/>
      <c r="M225" s="364"/>
      <c r="N225" s="364"/>
      <c r="O225" s="364"/>
      <c r="P225" s="364"/>
      <c r="Q225" s="364"/>
      <c r="R225" s="364"/>
      <c r="S225" s="364"/>
      <c r="T225" s="364"/>
      <c r="U225" s="364"/>
      <c r="V225" s="364"/>
      <c r="W225" s="364"/>
      <c r="X225" s="364"/>
      <c r="Y225" s="364"/>
      <c r="Z225" s="364"/>
      <c r="AA225" s="364"/>
      <c r="AB225" s="364"/>
      <c r="AC225" s="364"/>
      <c r="AD225" s="364"/>
      <c r="AE225" s="364"/>
      <c r="AF225" s="364"/>
      <c r="AG225" s="364"/>
      <c r="AH225" s="364"/>
      <c r="AI225" s="364"/>
      <c r="AJ225" s="364"/>
      <c r="AK225" s="364"/>
      <c r="AL225" s="364"/>
      <c r="AM225" s="364"/>
      <c r="AN225" s="364"/>
      <c r="AO225" s="364"/>
      <c r="AP225" s="364"/>
      <c r="AQ225" s="364"/>
      <c r="AR225" s="364"/>
      <c r="AS225" s="364"/>
      <c r="AT225" s="364"/>
      <c r="AU225" s="364"/>
      <c r="AV225" s="364"/>
      <c r="AW225" s="364"/>
      <c r="AX225" s="364"/>
      <c r="AY225" s="364"/>
      <c r="AZ225" s="364"/>
      <c r="BA225" s="364"/>
      <c r="BB225" s="364"/>
      <c r="BC225" s="364"/>
      <c r="BD225" s="364"/>
      <c r="BE225" s="364"/>
      <c r="BF225" s="364"/>
      <c r="BG225" s="364"/>
      <c r="BH225" s="364"/>
      <c r="BI225" s="364"/>
      <c r="BJ225" s="364"/>
      <c r="BK225" s="364"/>
      <c r="BL225" s="364"/>
      <c r="BM225" s="364"/>
      <c r="BN225" s="364"/>
      <c r="BO225" s="364"/>
      <c r="BP225" s="364"/>
      <c r="BQ225" s="364"/>
      <c r="BR225" s="364"/>
      <c r="BS225" s="364"/>
      <c r="BT225" s="364"/>
      <c r="BU225" s="364"/>
      <c r="BV225" s="364"/>
      <c r="BW225" s="364"/>
      <c r="BX225" s="364"/>
      <c r="BY225" s="364"/>
      <c r="BZ225" s="364"/>
      <c r="CA225" s="364"/>
      <c r="CB225" s="364"/>
      <c r="CC225" s="364"/>
      <c r="CD225" s="364"/>
      <c r="CE225" s="364"/>
      <c r="CF225" s="364"/>
      <c r="CG225" s="364"/>
      <c r="CH225" s="364"/>
      <c r="CI225" s="364"/>
      <c r="CJ225" s="364"/>
      <c r="CK225" s="364"/>
      <c r="CL225" s="364"/>
    </row>
    <row r="226" spans="1:90" ht="27" customHeight="1">
      <c r="A226" s="364"/>
      <c r="B226" s="364"/>
      <c r="C226" s="364"/>
      <c r="D226" s="364"/>
      <c r="E226" s="364"/>
      <c r="F226" s="364"/>
      <c r="G226" s="364"/>
      <c r="H226" s="364"/>
      <c r="I226" s="364"/>
      <c r="J226" s="364"/>
      <c r="K226" s="364"/>
      <c r="L226" s="364"/>
      <c r="M226" s="364"/>
      <c r="N226" s="364"/>
      <c r="O226" s="364"/>
      <c r="P226" s="364"/>
      <c r="Q226" s="364"/>
      <c r="R226" s="364"/>
      <c r="S226" s="364"/>
      <c r="T226" s="364"/>
      <c r="U226" s="364"/>
      <c r="V226" s="364"/>
      <c r="W226" s="364"/>
      <c r="X226" s="364"/>
      <c r="Y226" s="364"/>
      <c r="Z226" s="364"/>
      <c r="AA226" s="364"/>
      <c r="AB226" s="364"/>
      <c r="AC226" s="364"/>
      <c r="AD226" s="364"/>
      <c r="AE226" s="364"/>
      <c r="AF226" s="364"/>
      <c r="AG226" s="364"/>
      <c r="AH226" s="364"/>
      <c r="AI226" s="364"/>
      <c r="AJ226" s="364"/>
      <c r="AK226" s="364"/>
      <c r="AL226" s="364"/>
      <c r="AM226" s="364"/>
      <c r="AN226" s="364"/>
      <c r="AO226" s="364"/>
      <c r="AP226" s="364"/>
      <c r="AQ226" s="364"/>
      <c r="AR226" s="364"/>
      <c r="AS226" s="364"/>
      <c r="AT226" s="364"/>
      <c r="AU226" s="364"/>
      <c r="AV226" s="364"/>
      <c r="AW226" s="364"/>
      <c r="AX226" s="364"/>
      <c r="AY226" s="364"/>
      <c r="AZ226" s="364"/>
      <c r="BA226" s="364"/>
      <c r="BB226" s="364"/>
      <c r="BC226" s="364"/>
      <c r="BD226" s="364"/>
      <c r="BE226" s="364"/>
      <c r="BF226" s="364"/>
      <c r="BG226" s="364"/>
      <c r="BH226" s="364"/>
      <c r="BI226" s="364"/>
      <c r="BJ226" s="364"/>
      <c r="BK226" s="364"/>
      <c r="BL226" s="364"/>
      <c r="BM226" s="364"/>
      <c r="BN226" s="364"/>
      <c r="BO226" s="364"/>
      <c r="BP226" s="364"/>
      <c r="BQ226" s="364"/>
      <c r="BR226" s="364"/>
      <c r="BS226" s="364"/>
      <c r="BT226" s="364"/>
      <c r="BU226" s="364"/>
      <c r="BV226" s="364"/>
      <c r="BW226" s="364"/>
      <c r="BX226" s="364"/>
      <c r="BY226" s="364"/>
      <c r="BZ226" s="364"/>
      <c r="CA226" s="364"/>
      <c r="CB226" s="364"/>
      <c r="CC226" s="364"/>
      <c r="CD226" s="364"/>
      <c r="CE226" s="364"/>
      <c r="CF226" s="364"/>
      <c r="CG226" s="364"/>
      <c r="CH226" s="364"/>
      <c r="CI226" s="364"/>
      <c r="CJ226" s="364"/>
      <c r="CK226" s="364"/>
      <c r="CL226" s="364"/>
    </row>
    <row r="227" spans="1:90" ht="27" customHeight="1">
      <c r="A227" s="364"/>
      <c r="B227" s="364"/>
      <c r="C227" s="364"/>
      <c r="D227" s="364"/>
      <c r="E227" s="364"/>
      <c r="F227" s="364"/>
      <c r="G227" s="364"/>
      <c r="H227" s="364"/>
      <c r="I227" s="364"/>
      <c r="J227" s="364"/>
      <c r="K227" s="364"/>
      <c r="L227" s="364"/>
      <c r="M227" s="364"/>
      <c r="N227" s="364"/>
      <c r="O227" s="364"/>
      <c r="P227" s="364"/>
      <c r="Q227" s="364"/>
      <c r="R227" s="364"/>
      <c r="S227" s="364"/>
      <c r="T227" s="364"/>
      <c r="U227" s="364"/>
      <c r="V227" s="364"/>
      <c r="W227" s="364"/>
      <c r="X227" s="364"/>
      <c r="Y227" s="364"/>
      <c r="Z227" s="364"/>
      <c r="AA227" s="364"/>
      <c r="AB227" s="364"/>
      <c r="AC227" s="364"/>
      <c r="AD227" s="364"/>
      <c r="AE227" s="364"/>
      <c r="AF227" s="364"/>
      <c r="AG227" s="364"/>
      <c r="AH227" s="364"/>
      <c r="AI227" s="364"/>
      <c r="AJ227" s="364"/>
      <c r="AK227" s="364"/>
      <c r="AL227" s="364"/>
      <c r="AM227" s="364"/>
      <c r="AN227" s="364"/>
      <c r="AO227" s="364"/>
      <c r="AP227" s="364"/>
      <c r="AQ227" s="364"/>
      <c r="AR227" s="364"/>
      <c r="AS227" s="364"/>
      <c r="AT227" s="364"/>
      <c r="AU227" s="364"/>
      <c r="AV227" s="364"/>
      <c r="AW227" s="364"/>
      <c r="AX227" s="364"/>
      <c r="AY227" s="364"/>
      <c r="AZ227" s="364"/>
      <c r="BA227" s="364"/>
      <c r="BB227" s="364"/>
      <c r="BC227" s="364"/>
      <c r="BD227" s="364"/>
      <c r="BE227" s="364"/>
      <c r="BF227" s="364"/>
      <c r="BG227" s="364"/>
      <c r="BH227" s="364"/>
      <c r="BI227" s="364"/>
      <c r="BJ227" s="364"/>
      <c r="BK227" s="364"/>
      <c r="BL227" s="364"/>
      <c r="BM227" s="364"/>
      <c r="BN227" s="364"/>
      <c r="BO227" s="364"/>
      <c r="BP227" s="364"/>
      <c r="BQ227" s="364"/>
      <c r="BR227" s="364"/>
      <c r="BS227" s="364"/>
      <c r="BT227" s="364"/>
      <c r="BU227" s="364"/>
      <c r="BV227" s="364"/>
      <c r="BW227" s="364"/>
      <c r="BX227" s="364"/>
      <c r="BY227" s="364"/>
      <c r="BZ227" s="364"/>
      <c r="CA227" s="364"/>
      <c r="CB227" s="364"/>
      <c r="CC227" s="364"/>
      <c r="CD227" s="364"/>
      <c r="CE227" s="364"/>
      <c r="CF227" s="364"/>
      <c r="CG227" s="364"/>
      <c r="CH227" s="364"/>
      <c r="CI227" s="364"/>
      <c r="CJ227" s="364"/>
      <c r="CK227" s="364"/>
      <c r="CL227" s="364"/>
    </row>
    <row r="228" spans="1:90" ht="27" customHeight="1">
      <c r="A228" s="364"/>
      <c r="B228" s="364"/>
      <c r="C228" s="364"/>
      <c r="D228" s="364"/>
      <c r="E228" s="364"/>
      <c r="F228" s="364"/>
      <c r="G228" s="364"/>
      <c r="H228" s="364"/>
      <c r="I228" s="364"/>
      <c r="J228" s="364"/>
      <c r="K228" s="364"/>
      <c r="L228" s="364"/>
      <c r="M228" s="364"/>
      <c r="N228" s="364"/>
      <c r="O228" s="364"/>
      <c r="P228" s="364"/>
      <c r="Q228" s="364"/>
      <c r="R228" s="364"/>
      <c r="S228" s="364"/>
      <c r="T228" s="364"/>
      <c r="U228" s="364"/>
      <c r="V228" s="364"/>
      <c r="W228" s="364"/>
      <c r="X228" s="364"/>
      <c r="Y228" s="364"/>
      <c r="Z228" s="364"/>
      <c r="AA228" s="364"/>
      <c r="AB228" s="364"/>
      <c r="AC228" s="364"/>
      <c r="AD228" s="364"/>
      <c r="AE228" s="364"/>
      <c r="AF228" s="364"/>
      <c r="AG228" s="364"/>
      <c r="AH228" s="364"/>
      <c r="AI228" s="364"/>
      <c r="AJ228" s="364"/>
      <c r="AK228" s="364"/>
      <c r="AL228" s="364"/>
      <c r="AM228" s="364"/>
      <c r="AN228" s="364"/>
      <c r="AO228" s="364"/>
      <c r="AP228" s="364"/>
      <c r="AQ228" s="364"/>
      <c r="AR228" s="364"/>
      <c r="AS228" s="364"/>
      <c r="AT228" s="364"/>
      <c r="AU228" s="364"/>
      <c r="AV228" s="364"/>
      <c r="AW228" s="364"/>
      <c r="AX228" s="364"/>
      <c r="AY228" s="364"/>
      <c r="AZ228" s="364"/>
      <c r="BA228" s="364"/>
      <c r="BB228" s="364"/>
      <c r="BC228" s="364"/>
      <c r="BD228" s="364"/>
      <c r="BE228" s="364"/>
      <c r="BF228" s="364"/>
      <c r="BG228" s="364"/>
      <c r="BH228" s="364"/>
      <c r="BI228" s="364"/>
      <c r="BJ228" s="364"/>
      <c r="BK228" s="364"/>
      <c r="BL228" s="364"/>
      <c r="BM228" s="364"/>
      <c r="BN228" s="364"/>
      <c r="BO228" s="364"/>
      <c r="BP228" s="364"/>
      <c r="BQ228" s="364"/>
      <c r="BR228" s="364"/>
      <c r="BS228" s="364"/>
      <c r="BT228" s="364"/>
      <c r="BU228" s="364"/>
      <c r="BV228" s="364"/>
      <c r="BW228" s="364"/>
      <c r="BX228" s="364"/>
      <c r="BY228" s="364"/>
      <c r="BZ228" s="364"/>
      <c r="CA228" s="364"/>
      <c r="CB228" s="364"/>
      <c r="CC228" s="364"/>
      <c r="CD228" s="364"/>
      <c r="CE228" s="364"/>
      <c r="CF228" s="364"/>
      <c r="CG228" s="364"/>
      <c r="CH228" s="364"/>
      <c r="CI228" s="364"/>
      <c r="CJ228" s="364"/>
      <c r="CK228" s="364"/>
      <c r="CL228" s="364"/>
    </row>
    <row r="229" spans="1:90" ht="27" customHeight="1">
      <c r="A229" s="364"/>
      <c r="B229" s="364"/>
      <c r="C229" s="364"/>
      <c r="D229" s="364"/>
      <c r="E229" s="364"/>
      <c r="F229" s="364"/>
      <c r="G229" s="364"/>
      <c r="H229" s="364"/>
      <c r="I229" s="364"/>
      <c r="J229" s="364"/>
      <c r="K229" s="364"/>
      <c r="L229" s="364"/>
      <c r="M229" s="364"/>
      <c r="N229" s="364"/>
      <c r="O229" s="364"/>
      <c r="P229" s="364"/>
      <c r="Q229" s="364"/>
      <c r="R229" s="364"/>
      <c r="S229" s="364"/>
      <c r="T229" s="364"/>
      <c r="U229" s="364"/>
      <c r="V229" s="364"/>
      <c r="W229" s="364"/>
      <c r="X229" s="364"/>
      <c r="Y229" s="364"/>
      <c r="Z229" s="364"/>
      <c r="AA229" s="364"/>
      <c r="AB229" s="364"/>
      <c r="AC229" s="364"/>
      <c r="AD229" s="364"/>
      <c r="AE229" s="364"/>
      <c r="AF229" s="364"/>
      <c r="AG229" s="364"/>
      <c r="AH229" s="364"/>
      <c r="AI229" s="364"/>
      <c r="AJ229" s="364"/>
      <c r="AK229" s="364"/>
      <c r="AL229" s="364"/>
      <c r="AM229" s="364"/>
      <c r="AN229" s="364"/>
      <c r="AO229" s="364"/>
      <c r="AP229" s="364"/>
      <c r="AQ229" s="364"/>
      <c r="AR229" s="364"/>
      <c r="AS229" s="364"/>
      <c r="AT229" s="364"/>
      <c r="AU229" s="364"/>
      <c r="AV229" s="364"/>
      <c r="AW229" s="364"/>
      <c r="AX229" s="364"/>
      <c r="AY229" s="364"/>
      <c r="AZ229" s="364"/>
      <c r="BA229" s="364"/>
      <c r="BB229" s="364"/>
      <c r="BC229" s="364"/>
      <c r="BD229" s="364"/>
      <c r="BE229" s="364"/>
      <c r="BF229" s="364"/>
      <c r="BG229" s="364"/>
      <c r="BH229" s="364"/>
      <c r="BI229" s="364"/>
      <c r="BJ229" s="364"/>
      <c r="BK229" s="364"/>
      <c r="BL229" s="364"/>
      <c r="BM229" s="364"/>
      <c r="BN229" s="364"/>
      <c r="BO229" s="364"/>
      <c r="BP229" s="364"/>
      <c r="BQ229" s="364"/>
      <c r="BR229" s="364"/>
      <c r="BS229" s="364"/>
      <c r="BT229" s="364"/>
      <c r="BU229" s="364"/>
      <c r="BV229" s="364"/>
      <c r="BW229" s="364"/>
      <c r="BX229" s="364"/>
      <c r="BY229" s="364"/>
      <c r="BZ229" s="364"/>
      <c r="CA229" s="364"/>
      <c r="CB229" s="364"/>
      <c r="CC229" s="364"/>
      <c r="CD229" s="364"/>
      <c r="CE229" s="364"/>
      <c r="CF229" s="364"/>
      <c r="CG229" s="364"/>
      <c r="CH229" s="364"/>
      <c r="CI229" s="364"/>
      <c r="CJ229" s="364"/>
      <c r="CK229" s="364"/>
      <c r="CL229" s="364"/>
    </row>
    <row r="230" spans="1:90" ht="27" customHeight="1">
      <c r="A230" s="364"/>
      <c r="B230" s="364"/>
      <c r="C230" s="364"/>
      <c r="D230" s="364"/>
      <c r="E230" s="364"/>
      <c r="F230" s="364"/>
      <c r="G230" s="364"/>
      <c r="H230" s="364"/>
      <c r="I230" s="364"/>
      <c r="J230" s="364"/>
      <c r="K230" s="364"/>
      <c r="L230" s="364"/>
      <c r="M230" s="364"/>
      <c r="N230" s="364"/>
      <c r="O230" s="364"/>
      <c r="P230" s="364"/>
      <c r="Q230" s="364"/>
      <c r="R230" s="364"/>
      <c r="S230" s="364"/>
      <c r="T230" s="364"/>
      <c r="U230" s="364"/>
      <c r="V230" s="364"/>
      <c r="W230" s="364"/>
      <c r="X230" s="364"/>
      <c r="Y230" s="364"/>
      <c r="Z230" s="364"/>
      <c r="AA230" s="364"/>
      <c r="AB230" s="364"/>
      <c r="AC230" s="364"/>
      <c r="AD230" s="364"/>
      <c r="AE230" s="364"/>
      <c r="AF230" s="364"/>
      <c r="AG230" s="364"/>
      <c r="AH230" s="364"/>
      <c r="AI230" s="364"/>
      <c r="AJ230" s="364"/>
      <c r="AK230" s="364"/>
      <c r="AL230" s="364"/>
      <c r="AM230" s="364"/>
      <c r="AN230" s="364"/>
      <c r="AO230" s="364"/>
      <c r="AP230" s="364"/>
      <c r="AQ230" s="364"/>
      <c r="AR230" s="364"/>
      <c r="AS230" s="364"/>
      <c r="AT230" s="364"/>
      <c r="AU230" s="364"/>
      <c r="AV230" s="364"/>
      <c r="AW230" s="364"/>
      <c r="AX230" s="364"/>
      <c r="AY230" s="364"/>
      <c r="AZ230" s="364"/>
      <c r="BA230" s="364"/>
      <c r="BB230" s="364"/>
      <c r="BC230" s="364"/>
      <c r="BD230" s="364"/>
      <c r="BE230" s="364"/>
      <c r="BF230" s="364"/>
      <c r="BG230" s="364"/>
      <c r="BH230" s="364"/>
      <c r="BI230" s="364"/>
      <c r="BJ230" s="364"/>
      <c r="BK230" s="364"/>
      <c r="BL230" s="364"/>
      <c r="BM230" s="364"/>
      <c r="BN230" s="364"/>
      <c r="BO230" s="364"/>
      <c r="BP230" s="364"/>
      <c r="BQ230" s="364"/>
      <c r="BR230" s="364"/>
      <c r="BS230" s="364"/>
      <c r="BT230" s="364"/>
      <c r="BU230" s="364"/>
      <c r="BV230" s="364"/>
      <c r="BW230" s="364"/>
      <c r="BX230" s="364"/>
      <c r="BY230" s="364"/>
      <c r="BZ230" s="364"/>
      <c r="CA230" s="364"/>
      <c r="CB230" s="364"/>
      <c r="CC230" s="364"/>
      <c r="CD230" s="364"/>
      <c r="CE230" s="364"/>
      <c r="CF230" s="364"/>
      <c r="CG230" s="364"/>
      <c r="CH230" s="364"/>
      <c r="CI230" s="364"/>
      <c r="CJ230" s="364"/>
      <c r="CK230" s="364"/>
      <c r="CL230" s="364"/>
    </row>
    <row r="231" spans="1:90" ht="27" customHeight="1">
      <c r="A231" s="364"/>
      <c r="B231" s="364"/>
      <c r="C231" s="364"/>
      <c r="D231" s="364"/>
      <c r="E231" s="364"/>
      <c r="F231" s="364"/>
      <c r="G231" s="364"/>
      <c r="H231" s="364"/>
      <c r="I231" s="364"/>
      <c r="J231" s="364"/>
      <c r="K231" s="364"/>
      <c r="L231" s="364"/>
      <c r="M231" s="364"/>
      <c r="N231" s="364"/>
      <c r="O231" s="364"/>
      <c r="P231" s="364"/>
      <c r="Q231" s="364"/>
      <c r="R231" s="364"/>
      <c r="S231" s="364"/>
      <c r="T231" s="364"/>
      <c r="U231" s="364"/>
      <c r="V231" s="364"/>
      <c r="W231" s="364"/>
      <c r="X231" s="364"/>
      <c r="Y231" s="364"/>
      <c r="Z231" s="364"/>
      <c r="AA231" s="364"/>
      <c r="AB231" s="364"/>
      <c r="AC231" s="364"/>
      <c r="AD231" s="364"/>
      <c r="AE231" s="364"/>
      <c r="AF231" s="364"/>
      <c r="AG231" s="364"/>
      <c r="AH231" s="364"/>
      <c r="AI231" s="364"/>
      <c r="AJ231" s="364"/>
      <c r="AK231" s="364"/>
      <c r="AL231" s="364"/>
      <c r="AM231" s="364"/>
      <c r="AN231" s="364"/>
      <c r="AO231" s="364"/>
      <c r="AP231" s="364"/>
      <c r="AQ231" s="364"/>
      <c r="AR231" s="364"/>
      <c r="AS231" s="364"/>
      <c r="AT231" s="364"/>
      <c r="AU231" s="364"/>
      <c r="AV231" s="364"/>
      <c r="AW231" s="364"/>
      <c r="AX231" s="364"/>
      <c r="AY231" s="364"/>
      <c r="AZ231" s="364"/>
      <c r="BA231" s="364"/>
      <c r="BB231" s="364"/>
      <c r="BC231" s="364"/>
      <c r="BD231" s="364"/>
      <c r="BE231" s="364"/>
      <c r="BF231" s="364"/>
      <c r="BG231" s="364"/>
      <c r="BH231" s="364"/>
      <c r="BI231" s="364"/>
      <c r="BJ231" s="364"/>
      <c r="BK231" s="364"/>
      <c r="BL231" s="364"/>
      <c r="BM231" s="364"/>
      <c r="BN231" s="364"/>
      <c r="BO231" s="364"/>
      <c r="BP231" s="364"/>
      <c r="BQ231" s="364"/>
      <c r="BR231" s="364"/>
      <c r="BS231" s="364"/>
      <c r="BT231" s="364"/>
      <c r="BU231" s="364"/>
      <c r="BV231" s="364"/>
      <c r="BW231" s="364"/>
      <c r="BX231" s="364"/>
      <c r="BY231" s="364"/>
      <c r="BZ231" s="364"/>
      <c r="CA231" s="364"/>
      <c r="CB231" s="364"/>
      <c r="CC231" s="364"/>
      <c r="CD231" s="364"/>
      <c r="CE231" s="364"/>
      <c r="CF231" s="364"/>
      <c r="CG231" s="364"/>
      <c r="CH231" s="364"/>
      <c r="CI231" s="364"/>
      <c r="CJ231" s="364"/>
      <c r="CK231" s="364"/>
      <c r="CL231" s="364"/>
    </row>
    <row r="232" spans="1:90" ht="27" customHeight="1">
      <c r="A232" s="364"/>
      <c r="B232" s="364"/>
      <c r="C232" s="364"/>
      <c r="D232" s="364"/>
      <c r="E232" s="364"/>
      <c r="F232" s="364"/>
      <c r="G232" s="364"/>
      <c r="H232" s="364"/>
      <c r="I232" s="364"/>
      <c r="J232" s="364"/>
      <c r="K232" s="364"/>
      <c r="L232" s="364"/>
      <c r="M232" s="364"/>
      <c r="N232" s="364"/>
      <c r="O232" s="364"/>
      <c r="P232" s="364"/>
      <c r="Q232" s="364"/>
      <c r="R232" s="364"/>
      <c r="S232" s="364"/>
      <c r="T232" s="364"/>
      <c r="U232" s="364"/>
      <c r="V232" s="364"/>
      <c r="W232" s="364"/>
      <c r="X232" s="364"/>
      <c r="Y232" s="364"/>
      <c r="Z232" s="364"/>
      <c r="AA232" s="364"/>
      <c r="AB232" s="364"/>
      <c r="AC232" s="364"/>
      <c r="AD232" s="364"/>
      <c r="AE232" s="364"/>
      <c r="AF232" s="364"/>
      <c r="AG232" s="364"/>
      <c r="AH232" s="364"/>
      <c r="AI232" s="364"/>
      <c r="AJ232" s="364"/>
      <c r="AK232" s="364"/>
      <c r="AL232" s="364"/>
      <c r="AM232" s="364"/>
      <c r="AN232" s="364"/>
      <c r="AO232" s="364"/>
      <c r="AP232" s="364"/>
      <c r="AQ232" s="364"/>
      <c r="AR232" s="364"/>
      <c r="AS232" s="364"/>
      <c r="AT232" s="364"/>
      <c r="AU232" s="364"/>
      <c r="AV232" s="364"/>
      <c r="AW232" s="364"/>
      <c r="AX232" s="364"/>
      <c r="AY232" s="364"/>
      <c r="AZ232" s="364"/>
      <c r="BA232" s="364"/>
      <c r="BB232" s="364"/>
      <c r="BC232" s="364"/>
      <c r="BD232" s="364"/>
      <c r="BE232" s="364"/>
      <c r="BF232" s="364"/>
      <c r="BG232" s="364"/>
      <c r="BH232" s="364"/>
      <c r="BI232" s="364"/>
      <c r="BJ232" s="364"/>
      <c r="BK232" s="364"/>
      <c r="BL232" s="364"/>
      <c r="BM232" s="364"/>
      <c r="BN232" s="364"/>
      <c r="BO232" s="364"/>
      <c r="BP232" s="364"/>
      <c r="BQ232" s="364"/>
      <c r="BR232" s="364"/>
      <c r="BS232" s="364"/>
      <c r="BT232" s="364"/>
      <c r="BU232" s="364"/>
      <c r="BV232" s="364"/>
      <c r="BW232" s="364"/>
      <c r="BX232" s="364"/>
      <c r="BY232" s="364"/>
      <c r="BZ232" s="364"/>
      <c r="CA232" s="364"/>
      <c r="CB232" s="364"/>
      <c r="CC232" s="364"/>
      <c r="CD232" s="364"/>
      <c r="CE232" s="364"/>
      <c r="CF232" s="364"/>
      <c r="CG232" s="364"/>
      <c r="CH232" s="364"/>
      <c r="CI232" s="364"/>
      <c r="CJ232" s="364"/>
      <c r="CK232" s="364"/>
      <c r="CL232" s="364"/>
    </row>
    <row r="233" spans="1:90" ht="27" customHeight="1">
      <c r="A233" s="364"/>
      <c r="B233" s="364"/>
      <c r="C233" s="364"/>
      <c r="D233" s="364"/>
      <c r="E233" s="364"/>
      <c r="F233" s="364"/>
      <c r="G233" s="364"/>
      <c r="H233" s="364"/>
      <c r="I233" s="364"/>
      <c r="J233" s="364"/>
      <c r="K233" s="364"/>
      <c r="L233" s="364"/>
      <c r="M233" s="364"/>
      <c r="N233" s="364"/>
      <c r="O233" s="364"/>
      <c r="P233" s="364"/>
      <c r="Q233" s="364"/>
      <c r="R233" s="364"/>
      <c r="S233" s="364"/>
      <c r="T233" s="364"/>
      <c r="U233" s="364"/>
      <c r="V233" s="364"/>
      <c r="W233" s="364"/>
      <c r="X233" s="364"/>
      <c r="Y233" s="364"/>
      <c r="Z233" s="364"/>
      <c r="AA233" s="364"/>
      <c r="AB233" s="364"/>
      <c r="AC233" s="364"/>
      <c r="AD233" s="364"/>
      <c r="AE233" s="364"/>
      <c r="AF233" s="364"/>
      <c r="AG233" s="364"/>
      <c r="AH233" s="364"/>
      <c r="AI233" s="364"/>
      <c r="AJ233" s="364"/>
      <c r="AK233" s="364"/>
      <c r="AL233" s="364"/>
      <c r="AM233" s="364"/>
      <c r="AN233" s="364"/>
      <c r="AO233" s="364"/>
      <c r="AP233" s="364"/>
      <c r="AQ233" s="364"/>
      <c r="AR233" s="364"/>
      <c r="AS233" s="364"/>
      <c r="AT233" s="364"/>
      <c r="AU233" s="364"/>
      <c r="AV233" s="364"/>
      <c r="AW233" s="364"/>
      <c r="AX233" s="364"/>
      <c r="AY233" s="364"/>
      <c r="AZ233" s="364"/>
      <c r="BA233" s="364"/>
      <c r="BB233" s="364"/>
      <c r="BC233" s="364"/>
      <c r="BD233" s="364"/>
      <c r="BE233" s="364"/>
      <c r="BF233" s="364"/>
      <c r="BG233" s="364"/>
      <c r="BH233" s="364"/>
      <c r="BI233" s="364"/>
      <c r="BJ233" s="364"/>
      <c r="BK233" s="364"/>
      <c r="BL233" s="364"/>
      <c r="BM233" s="364"/>
      <c r="BN233" s="364"/>
      <c r="BO233" s="364"/>
      <c r="BP233" s="364"/>
      <c r="BQ233" s="364"/>
      <c r="BR233" s="364"/>
      <c r="BS233" s="364"/>
      <c r="BT233" s="364"/>
      <c r="BU233" s="364"/>
      <c r="BV233" s="364"/>
      <c r="BW233" s="364"/>
      <c r="BX233" s="364"/>
      <c r="BY233" s="364"/>
      <c r="BZ233" s="364"/>
      <c r="CA233" s="364"/>
      <c r="CB233" s="364"/>
      <c r="CC233" s="364"/>
      <c r="CD233" s="364"/>
      <c r="CE233" s="364"/>
      <c r="CF233" s="364"/>
      <c r="CG233" s="364"/>
      <c r="CH233" s="364"/>
      <c r="CI233" s="364"/>
      <c r="CJ233" s="364"/>
      <c r="CK233" s="364"/>
      <c r="CL233" s="364"/>
    </row>
    <row r="234" spans="1:90" ht="27" customHeight="1">
      <c r="A234" s="364"/>
      <c r="B234" s="364"/>
      <c r="C234" s="364"/>
      <c r="D234" s="364"/>
      <c r="E234" s="364"/>
      <c r="F234" s="364"/>
      <c r="G234" s="364"/>
      <c r="H234" s="364"/>
      <c r="I234" s="364"/>
      <c r="J234" s="364"/>
      <c r="K234" s="364"/>
      <c r="L234" s="364"/>
      <c r="M234" s="364"/>
      <c r="N234" s="364"/>
      <c r="O234" s="364"/>
      <c r="P234" s="364"/>
      <c r="Q234" s="364"/>
      <c r="R234" s="364"/>
      <c r="S234" s="364"/>
      <c r="T234" s="364"/>
      <c r="U234" s="364"/>
      <c r="V234" s="364"/>
      <c r="W234" s="364"/>
      <c r="X234" s="364"/>
      <c r="Y234" s="364"/>
      <c r="Z234" s="364"/>
      <c r="AA234" s="364"/>
      <c r="AB234" s="364"/>
      <c r="AC234" s="364"/>
      <c r="AD234" s="364"/>
      <c r="AE234" s="364"/>
      <c r="AF234" s="364"/>
      <c r="AG234" s="364"/>
      <c r="AH234" s="364"/>
      <c r="AI234" s="364"/>
      <c r="AJ234" s="364"/>
      <c r="AK234" s="364"/>
      <c r="AL234" s="364"/>
      <c r="AM234" s="364"/>
      <c r="AN234" s="364"/>
      <c r="AO234" s="364"/>
      <c r="AP234" s="364"/>
      <c r="AQ234" s="364"/>
      <c r="AR234" s="364"/>
      <c r="AS234" s="364"/>
      <c r="AT234" s="364"/>
      <c r="AU234" s="364"/>
      <c r="AV234" s="364"/>
      <c r="AW234" s="364"/>
      <c r="AX234" s="364"/>
      <c r="AY234" s="364"/>
      <c r="AZ234" s="364"/>
      <c r="BA234" s="364"/>
      <c r="BB234" s="364"/>
      <c r="BC234" s="364"/>
      <c r="BD234" s="364"/>
      <c r="BE234" s="364"/>
      <c r="BF234" s="364"/>
      <c r="BG234" s="364"/>
      <c r="BH234" s="364"/>
      <c r="BI234" s="364"/>
      <c r="BJ234" s="364"/>
      <c r="BK234" s="364"/>
      <c r="BL234" s="364"/>
      <c r="BM234" s="364"/>
      <c r="BN234" s="364"/>
      <c r="BO234" s="364"/>
      <c r="BP234" s="364"/>
      <c r="BQ234" s="364"/>
      <c r="BR234" s="364"/>
      <c r="BS234" s="364"/>
      <c r="BT234" s="364"/>
      <c r="BU234" s="364"/>
      <c r="BV234" s="364"/>
      <c r="BW234" s="364"/>
      <c r="BX234" s="364"/>
      <c r="BY234" s="364"/>
      <c r="BZ234" s="364"/>
      <c r="CA234" s="364"/>
      <c r="CB234" s="364"/>
      <c r="CC234" s="364"/>
      <c r="CD234" s="364"/>
      <c r="CE234" s="364"/>
      <c r="CF234" s="364"/>
      <c r="CG234" s="364"/>
      <c r="CH234" s="364"/>
      <c r="CI234" s="364"/>
      <c r="CJ234" s="364"/>
      <c r="CK234" s="364"/>
      <c r="CL234" s="364"/>
    </row>
    <row r="235" spans="1:90" ht="27" customHeight="1">
      <c r="A235" s="364"/>
      <c r="B235" s="364"/>
      <c r="C235" s="364"/>
      <c r="D235" s="364"/>
      <c r="E235" s="364"/>
      <c r="F235" s="364"/>
      <c r="G235" s="364"/>
      <c r="H235" s="364"/>
      <c r="I235" s="364"/>
      <c r="J235" s="364"/>
      <c r="K235" s="364"/>
      <c r="L235" s="364"/>
      <c r="M235" s="364"/>
      <c r="N235" s="364"/>
      <c r="O235" s="364"/>
      <c r="P235" s="364"/>
      <c r="Q235" s="364"/>
      <c r="R235" s="364"/>
      <c r="S235" s="364"/>
      <c r="T235" s="364"/>
      <c r="U235" s="364"/>
      <c r="V235" s="364"/>
      <c r="W235" s="364"/>
      <c r="X235" s="364"/>
      <c r="Y235" s="364"/>
      <c r="Z235" s="364"/>
      <c r="AA235" s="364"/>
      <c r="AB235" s="364"/>
      <c r="AC235" s="364"/>
      <c r="AD235" s="364"/>
      <c r="AE235" s="364"/>
      <c r="AF235" s="364"/>
      <c r="AG235" s="364"/>
      <c r="AH235" s="364"/>
      <c r="AI235" s="364"/>
      <c r="AJ235" s="364"/>
      <c r="AK235" s="364"/>
      <c r="AL235" s="364"/>
      <c r="AM235" s="364"/>
      <c r="AN235" s="364"/>
      <c r="AO235" s="364"/>
      <c r="AP235" s="364"/>
      <c r="AQ235" s="364"/>
      <c r="AR235" s="364"/>
      <c r="AS235" s="364"/>
      <c r="AT235" s="364"/>
      <c r="AU235" s="364"/>
      <c r="AV235" s="364"/>
      <c r="AW235" s="364"/>
      <c r="AX235" s="364"/>
      <c r="AY235" s="364"/>
      <c r="AZ235" s="364"/>
      <c r="BA235" s="364"/>
      <c r="BB235" s="364"/>
      <c r="BC235" s="364"/>
      <c r="BD235" s="364"/>
      <c r="BE235" s="364"/>
      <c r="BF235" s="364"/>
      <c r="BG235" s="364"/>
      <c r="BH235" s="364"/>
      <c r="BI235" s="364"/>
      <c r="BJ235" s="364"/>
      <c r="BK235" s="364"/>
      <c r="BL235" s="364"/>
      <c r="BM235" s="364"/>
      <c r="BN235" s="364"/>
      <c r="BO235" s="364"/>
      <c r="BP235" s="364"/>
      <c r="BQ235" s="364"/>
      <c r="BR235" s="364"/>
      <c r="BS235" s="364"/>
      <c r="BT235" s="364"/>
      <c r="BU235" s="364"/>
      <c r="BV235" s="364"/>
      <c r="BW235" s="364"/>
      <c r="BX235" s="364"/>
      <c r="BY235" s="364"/>
      <c r="BZ235" s="364"/>
      <c r="CA235" s="364"/>
      <c r="CB235" s="364"/>
      <c r="CC235" s="364"/>
      <c r="CD235" s="364"/>
      <c r="CE235" s="364"/>
      <c r="CF235" s="364"/>
      <c r="CG235" s="364"/>
      <c r="CH235" s="364"/>
      <c r="CI235" s="364"/>
      <c r="CJ235" s="364"/>
      <c r="CK235" s="364"/>
      <c r="CL235" s="364"/>
    </row>
    <row r="236" spans="1:90" ht="27" customHeight="1">
      <c r="A236" s="364"/>
      <c r="B236" s="364"/>
      <c r="C236" s="364"/>
      <c r="D236" s="364"/>
      <c r="E236" s="364"/>
      <c r="F236" s="364"/>
      <c r="G236" s="364"/>
      <c r="H236" s="364"/>
      <c r="I236" s="364"/>
      <c r="J236" s="364"/>
      <c r="K236" s="364"/>
      <c r="L236" s="364"/>
      <c r="M236" s="364"/>
      <c r="N236" s="364"/>
      <c r="O236" s="364"/>
      <c r="P236" s="364"/>
      <c r="Q236" s="364"/>
      <c r="R236" s="364"/>
      <c r="S236" s="364"/>
      <c r="T236" s="364"/>
      <c r="U236" s="364"/>
      <c r="V236" s="364"/>
      <c r="W236" s="364"/>
      <c r="X236" s="364"/>
      <c r="Y236" s="364"/>
      <c r="Z236" s="364"/>
      <c r="AA236" s="364"/>
      <c r="AB236" s="364"/>
      <c r="AC236" s="364"/>
      <c r="AD236" s="364"/>
      <c r="AE236" s="364"/>
      <c r="AF236" s="364"/>
      <c r="AG236" s="364"/>
      <c r="AH236" s="364"/>
      <c r="AI236" s="364"/>
      <c r="AJ236" s="364"/>
      <c r="AK236" s="364"/>
      <c r="AL236" s="364"/>
      <c r="AM236" s="364"/>
      <c r="AN236" s="364"/>
      <c r="AO236" s="364"/>
      <c r="AP236" s="364"/>
      <c r="AQ236" s="364"/>
      <c r="AR236" s="364"/>
      <c r="AS236" s="364"/>
      <c r="AT236" s="364"/>
      <c r="AU236" s="364"/>
      <c r="AV236" s="364"/>
      <c r="AW236" s="364"/>
      <c r="AX236" s="364"/>
      <c r="AY236" s="364"/>
      <c r="AZ236" s="364"/>
      <c r="BA236" s="364"/>
      <c r="BB236" s="364"/>
      <c r="BC236" s="364"/>
      <c r="BD236" s="364"/>
      <c r="BE236" s="364"/>
      <c r="BF236" s="364"/>
      <c r="BG236" s="364"/>
      <c r="BH236" s="364"/>
      <c r="BI236" s="364"/>
      <c r="BJ236" s="364"/>
      <c r="BK236" s="364"/>
      <c r="BL236" s="364"/>
      <c r="BM236" s="364"/>
      <c r="BN236" s="364"/>
      <c r="BO236" s="364"/>
      <c r="BP236" s="364"/>
      <c r="BQ236" s="364"/>
      <c r="BR236" s="364"/>
      <c r="BS236" s="364"/>
      <c r="BT236" s="364"/>
      <c r="BU236" s="364"/>
      <c r="BV236" s="364"/>
      <c r="BW236" s="364"/>
      <c r="BX236" s="364"/>
      <c r="BY236" s="364"/>
      <c r="BZ236" s="364"/>
      <c r="CA236" s="364"/>
      <c r="CB236" s="364"/>
      <c r="CC236" s="364"/>
      <c r="CD236" s="364"/>
      <c r="CE236" s="364"/>
      <c r="CF236" s="364"/>
      <c r="CG236" s="364"/>
      <c r="CH236" s="364"/>
      <c r="CI236" s="364"/>
      <c r="CJ236" s="364"/>
      <c r="CK236" s="364"/>
      <c r="CL236" s="364"/>
    </row>
    <row r="237" spans="1:90" ht="27" customHeight="1">
      <c r="A237" s="364"/>
      <c r="B237" s="364"/>
      <c r="C237" s="364"/>
      <c r="D237" s="364"/>
      <c r="E237" s="364"/>
      <c r="F237" s="364"/>
      <c r="G237" s="364"/>
      <c r="H237" s="364"/>
      <c r="I237" s="364"/>
      <c r="J237" s="364"/>
      <c r="K237" s="364"/>
      <c r="L237" s="364"/>
      <c r="M237" s="364"/>
      <c r="N237" s="364"/>
      <c r="O237" s="364"/>
      <c r="P237" s="364"/>
      <c r="Q237" s="364"/>
      <c r="R237" s="364"/>
      <c r="S237" s="364"/>
      <c r="T237" s="364"/>
      <c r="U237" s="364"/>
      <c r="V237" s="364"/>
      <c r="W237" s="364"/>
      <c r="X237" s="364"/>
      <c r="Y237" s="364"/>
      <c r="Z237" s="364"/>
      <c r="AA237" s="364"/>
      <c r="AB237" s="364"/>
      <c r="AC237" s="364"/>
      <c r="AD237" s="364"/>
      <c r="AE237" s="364"/>
      <c r="AF237" s="364"/>
      <c r="AG237" s="364"/>
      <c r="AH237" s="364"/>
      <c r="AI237" s="364"/>
      <c r="AJ237" s="364"/>
      <c r="AK237" s="364"/>
      <c r="AL237" s="364"/>
      <c r="AM237" s="364"/>
      <c r="AN237" s="364"/>
      <c r="AO237" s="364"/>
      <c r="AP237" s="364"/>
      <c r="AQ237" s="364"/>
      <c r="AR237" s="364"/>
      <c r="AS237" s="364"/>
      <c r="AT237" s="364"/>
      <c r="AU237" s="364"/>
      <c r="AV237" s="364"/>
      <c r="AW237" s="364"/>
      <c r="AX237" s="364"/>
      <c r="AY237" s="364"/>
      <c r="AZ237" s="364"/>
      <c r="BA237" s="364"/>
      <c r="BB237" s="364"/>
      <c r="BC237" s="364"/>
      <c r="BD237" s="364"/>
      <c r="BE237" s="364"/>
      <c r="BF237" s="364"/>
      <c r="BG237" s="364"/>
      <c r="BH237" s="364"/>
      <c r="BI237" s="364"/>
      <c r="BJ237" s="364"/>
      <c r="BK237" s="364"/>
      <c r="BL237" s="364"/>
      <c r="BM237" s="364"/>
      <c r="BN237" s="364"/>
      <c r="BO237" s="364"/>
      <c r="BP237" s="364"/>
      <c r="BQ237" s="364"/>
      <c r="BR237" s="364"/>
      <c r="BS237" s="364"/>
      <c r="BT237" s="364"/>
      <c r="BU237" s="364"/>
      <c r="BV237" s="364"/>
      <c r="BW237" s="364"/>
      <c r="BX237" s="364"/>
      <c r="BY237" s="364"/>
      <c r="BZ237" s="364"/>
      <c r="CA237" s="364"/>
      <c r="CB237" s="364"/>
      <c r="CC237" s="364"/>
      <c r="CD237" s="364"/>
      <c r="CE237" s="364"/>
      <c r="CF237" s="364"/>
      <c r="CG237" s="364"/>
      <c r="CH237" s="364"/>
      <c r="CI237" s="364"/>
      <c r="CJ237" s="364"/>
      <c r="CK237" s="364"/>
      <c r="CL237" s="364"/>
    </row>
    <row r="238" spans="1:90" ht="27" customHeight="1">
      <c r="A238" s="364"/>
      <c r="B238" s="364"/>
      <c r="C238" s="364"/>
      <c r="D238" s="364"/>
      <c r="E238" s="364"/>
      <c r="F238" s="364"/>
      <c r="G238" s="364"/>
      <c r="H238" s="364"/>
      <c r="I238" s="364"/>
      <c r="J238" s="364"/>
      <c r="K238" s="364"/>
      <c r="L238" s="364"/>
      <c r="M238" s="364"/>
      <c r="N238" s="364"/>
      <c r="O238" s="364"/>
      <c r="P238" s="364"/>
      <c r="Q238" s="364"/>
      <c r="R238" s="364"/>
      <c r="S238" s="364"/>
      <c r="T238" s="364"/>
      <c r="U238" s="364"/>
      <c r="V238" s="364"/>
      <c r="W238" s="364"/>
      <c r="X238" s="364"/>
      <c r="Y238" s="364"/>
      <c r="Z238" s="364"/>
      <c r="AA238" s="364"/>
      <c r="AB238" s="364"/>
      <c r="AC238" s="364"/>
      <c r="AD238" s="364"/>
      <c r="AE238" s="364"/>
      <c r="AF238" s="364"/>
      <c r="AG238" s="364"/>
      <c r="AH238" s="364"/>
      <c r="AI238" s="364"/>
      <c r="AJ238" s="364"/>
      <c r="AK238" s="364"/>
      <c r="AL238" s="364"/>
      <c r="AM238" s="364"/>
      <c r="AN238" s="364"/>
      <c r="AO238" s="364"/>
      <c r="AP238" s="364"/>
      <c r="AQ238" s="364"/>
      <c r="AR238" s="364"/>
      <c r="AS238" s="364"/>
      <c r="AT238" s="364"/>
      <c r="AU238" s="364"/>
      <c r="AV238" s="364"/>
      <c r="AW238" s="364"/>
      <c r="AX238" s="364"/>
      <c r="AY238" s="364"/>
      <c r="AZ238" s="364"/>
      <c r="BA238" s="364"/>
      <c r="BB238" s="364"/>
      <c r="BC238" s="364"/>
      <c r="BD238" s="364"/>
      <c r="BE238" s="364"/>
      <c r="BF238" s="364"/>
      <c r="BG238" s="364"/>
      <c r="BH238" s="364"/>
      <c r="BI238" s="364"/>
      <c r="BJ238" s="364"/>
      <c r="BK238" s="364"/>
      <c r="BL238" s="364"/>
      <c r="BM238" s="364"/>
      <c r="BN238" s="364"/>
      <c r="BO238" s="364"/>
      <c r="BP238" s="364"/>
      <c r="BQ238" s="364"/>
      <c r="BR238" s="364"/>
      <c r="BS238" s="364"/>
      <c r="BT238" s="364"/>
      <c r="BU238" s="364"/>
      <c r="BV238" s="364"/>
      <c r="BW238" s="364"/>
      <c r="BX238" s="364"/>
      <c r="BY238" s="364"/>
      <c r="BZ238" s="364"/>
      <c r="CA238" s="364"/>
      <c r="CB238" s="364"/>
      <c r="CC238" s="364"/>
      <c r="CD238" s="364"/>
      <c r="CE238" s="364"/>
      <c r="CF238" s="364"/>
      <c r="CG238" s="364"/>
      <c r="CH238" s="364"/>
      <c r="CI238" s="364"/>
      <c r="CJ238" s="364"/>
      <c r="CK238" s="364"/>
      <c r="CL238" s="364"/>
    </row>
    <row r="239" spans="1:90" ht="27" customHeight="1">
      <c r="A239" s="364"/>
      <c r="B239" s="364"/>
      <c r="C239" s="364"/>
      <c r="D239" s="364"/>
      <c r="E239" s="364"/>
      <c r="F239" s="364"/>
      <c r="G239" s="364"/>
      <c r="H239" s="364"/>
      <c r="I239" s="364"/>
      <c r="J239" s="364"/>
      <c r="K239" s="364"/>
      <c r="L239" s="364"/>
      <c r="M239" s="364"/>
      <c r="N239" s="364"/>
      <c r="O239" s="364"/>
      <c r="P239" s="364"/>
      <c r="Q239" s="364"/>
      <c r="R239" s="364"/>
      <c r="S239" s="364"/>
      <c r="T239" s="364"/>
      <c r="U239" s="364"/>
      <c r="V239" s="364"/>
      <c r="W239" s="364"/>
      <c r="X239" s="364"/>
      <c r="Y239" s="364"/>
      <c r="Z239" s="364"/>
      <c r="AA239" s="364"/>
      <c r="AB239" s="364"/>
      <c r="AC239" s="364"/>
      <c r="AD239" s="364"/>
      <c r="AE239" s="364"/>
      <c r="AF239" s="364"/>
      <c r="AG239" s="364"/>
      <c r="AH239" s="364"/>
      <c r="AI239" s="364"/>
      <c r="AJ239" s="364"/>
      <c r="AK239" s="364"/>
      <c r="AL239" s="364"/>
      <c r="AM239" s="364"/>
      <c r="AN239" s="364"/>
      <c r="AO239" s="364"/>
      <c r="AP239" s="364"/>
      <c r="AQ239" s="364"/>
      <c r="AR239" s="364"/>
      <c r="AS239" s="364"/>
      <c r="AT239" s="364"/>
      <c r="AU239" s="364"/>
      <c r="AV239" s="364"/>
      <c r="AW239" s="364"/>
      <c r="AX239" s="364"/>
      <c r="AY239" s="364"/>
      <c r="AZ239" s="364"/>
      <c r="BA239" s="364"/>
      <c r="BB239" s="364"/>
      <c r="BC239" s="364"/>
      <c r="BD239" s="364"/>
      <c r="BE239" s="364"/>
      <c r="BF239" s="364"/>
      <c r="BG239" s="364"/>
      <c r="BH239" s="364"/>
      <c r="BI239" s="364"/>
      <c r="BJ239" s="364"/>
      <c r="BK239" s="364"/>
      <c r="BL239" s="364"/>
      <c r="BM239" s="364"/>
      <c r="BN239" s="364"/>
      <c r="BO239" s="364"/>
      <c r="BP239" s="364"/>
      <c r="BQ239" s="364"/>
      <c r="BR239" s="364"/>
      <c r="BS239" s="364"/>
      <c r="BT239" s="364"/>
      <c r="BU239" s="364"/>
      <c r="BV239" s="364"/>
      <c r="BW239" s="364"/>
      <c r="BX239" s="364"/>
      <c r="BY239" s="364"/>
      <c r="BZ239" s="364"/>
      <c r="CA239" s="364"/>
      <c r="CB239" s="364"/>
      <c r="CC239" s="364"/>
      <c r="CD239" s="364"/>
      <c r="CE239" s="364"/>
      <c r="CF239" s="364"/>
      <c r="CG239" s="364"/>
      <c r="CH239" s="364"/>
      <c r="CI239" s="364"/>
      <c r="CJ239" s="364"/>
      <c r="CK239" s="364"/>
      <c r="CL239" s="364"/>
    </row>
    <row r="240" spans="1:90" ht="27" customHeight="1">
      <c r="A240" s="364"/>
      <c r="B240" s="364"/>
      <c r="C240" s="364"/>
      <c r="D240" s="364"/>
      <c r="E240" s="364"/>
      <c r="F240" s="364"/>
      <c r="G240" s="364"/>
      <c r="H240" s="364"/>
      <c r="I240" s="364"/>
      <c r="J240" s="364"/>
      <c r="K240" s="364"/>
      <c r="L240" s="364"/>
      <c r="M240" s="364"/>
      <c r="N240" s="364"/>
      <c r="O240" s="364"/>
      <c r="P240" s="364"/>
      <c r="Q240" s="364"/>
      <c r="R240" s="364"/>
      <c r="S240" s="364"/>
      <c r="T240" s="364"/>
      <c r="U240" s="364"/>
      <c r="V240" s="364"/>
      <c r="W240" s="364"/>
      <c r="X240" s="364"/>
      <c r="Y240" s="364"/>
      <c r="Z240" s="364"/>
      <c r="AA240" s="364"/>
      <c r="AB240" s="364"/>
      <c r="AC240" s="364"/>
      <c r="AD240" s="364"/>
      <c r="AE240" s="364"/>
      <c r="AF240" s="364"/>
      <c r="AG240" s="364"/>
      <c r="AH240" s="364"/>
      <c r="AI240" s="364"/>
      <c r="AJ240" s="364"/>
      <c r="AK240" s="364"/>
      <c r="AL240" s="364"/>
      <c r="AM240" s="364"/>
      <c r="AN240" s="364"/>
      <c r="AO240" s="364"/>
      <c r="AP240" s="364"/>
      <c r="AQ240" s="364"/>
      <c r="AR240" s="364"/>
      <c r="AS240" s="364"/>
      <c r="AT240" s="364"/>
      <c r="AU240" s="364"/>
      <c r="AV240" s="364"/>
      <c r="AW240" s="364"/>
      <c r="AX240" s="364"/>
      <c r="AY240" s="364"/>
      <c r="AZ240" s="364"/>
      <c r="BA240" s="364"/>
      <c r="BB240" s="364"/>
      <c r="BC240" s="364"/>
      <c r="BD240" s="364"/>
      <c r="BE240" s="364"/>
      <c r="BF240" s="364"/>
      <c r="BG240" s="364"/>
      <c r="BH240" s="364"/>
      <c r="BI240" s="364"/>
      <c r="BJ240" s="364"/>
      <c r="BK240" s="364"/>
      <c r="BL240" s="364"/>
      <c r="BM240" s="364"/>
      <c r="BN240" s="364"/>
      <c r="BO240" s="364"/>
      <c r="BP240" s="364"/>
      <c r="BQ240" s="364"/>
      <c r="BR240" s="364"/>
      <c r="BS240" s="364"/>
      <c r="BT240" s="364"/>
      <c r="BU240" s="364"/>
      <c r="BV240" s="364"/>
      <c r="BW240" s="364"/>
      <c r="BX240" s="364"/>
      <c r="BY240" s="364"/>
      <c r="BZ240" s="364"/>
      <c r="CA240" s="364"/>
      <c r="CB240" s="364"/>
      <c r="CC240" s="364"/>
      <c r="CD240" s="364"/>
      <c r="CE240" s="364"/>
      <c r="CF240" s="364"/>
      <c r="CG240" s="364"/>
      <c r="CH240" s="364"/>
      <c r="CI240" s="364"/>
      <c r="CJ240" s="364"/>
      <c r="CK240" s="364"/>
      <c r="CL240" s="364"/>
    </row>
    <row r="241" spans="1:90" ht="27" customHeight="1">
      <c r="A241" s="364"/>
      <c r="B241" s="364"/>
      <c r="C241" s="364"/>
      <c r="D241" s="364"/>
      <c r="E241" s="364"/>
      <c r="F241" s="364"/>
      <c r="G241" s="364"/>
      <c r="H241" s="364"/>
      <c r="I241" s="364"/>
      <c r="J241" s="364"/>
      <c r="K241" s="364"/>
      <c r="L241" s="364"/>
      <c r="M241" s="364"/>
      <c r="N241" s="364"/>
      <c r="O241" s="364"/>
      <c r="P241" s="364"/>
      <c r="Q241" s="364"/>
      <c r="R241" s="364"/>
      <c r="S241" s="364"/>
      <c r="T241" s="364"/>
      <c r="U241" s="364"/>
      <c r="V241" s="364"/>
      <c r="W241" s="364"/>
      <c r="X241" s="364"/>
      <c r="Y241" s="364"/>
      <c r="Z241" s="364"/>
      <c r="AA241" s="364"/>
      <c r="AB241" s="364"/>
      <c r="AC241" s="364"/>
      <c r="AD241" s="364"/>
      <c r="AE241" s="364"/>
      <c r="AF241" s="364"/>
      <c r="AG241" s="364"/>
      <c r="AH241" s="364"/>
      <c r="AI241" s="364"/>
      <c r="AJ241" s="364"/>
      <c r="AK241" s="364"/>
      <c r="AL241" s="364"/>
      <c r="AM241" s="364"/>
      <c r="AN241" s="364"/>
      <c r="AO241" s="364"/>
      <c r="AP241" s="364"/>
      <c r="AQ241" s="364"/>
      <c r="AR241" s="364"/>
      <c r="AS241" s="364"/>
      <c r="AT241" s="364"/>
      <c r="AU241" s="364"/>
      <c r="AV241" s="364"/>
      <c r="AW241" s="364"/>
      <c r="AX241" s="364"/>
      <c r="AY241" s="364"/>
      <c r="AZ241" s="364"/>
      <c r="BA241" s="364"/>
      <c r="BB241" s="364"/>
      <c r="BC241" s="364"/>
      <c r="BD241" s="364"/>
      <c r="BE241" s="364"/>
      <c r="BF241" s="364"/>
      <c r="BG241" s="364"/>
      <c r="BH241" s="364"/>
      <c r="BI241" s="364"/>
      <c r="BJ241" s="364"/>
      <c r="BK241" s="364"/>
      <c r="BL241" s="364"/>
      <c r="BM241" s="364"/>
      <c r="BN241" s="364"/>
      <c r="BO241" s="364"/>
      <c r="BP241" s="364"/>
      <c r="BQ241" s="364"/>
      <c r="BR241" s="364"/>
      <c r="BS241" s="364"/>
      <c r="BT241" s="364"/>
      <c r="BU241" s="364"/>
      <c r="BV241" s="364"/>
      <c r="BW241" s="364"/>
      <c r="BX241" s="364"/>
      <c r="BY241" s="364"/>
      <c r="BZ241" s="364"/>
      <c r="CA241" s="364"/>
      <c r="CB241" s="364"/>
      <c r="CC241" s="364"/>
      <c r="CD241" s="364"/>
      <c r="CE241" s="364"/>
      <c r="CF241" s="364"/>
      <c r="CG241" s="364"/>
      <c r="CH241" s="364"/>
      <c r="CI241" s="364"/>
      <c r="CJ241" s="364"/>
      <c r="CK241" s="364"/>
      <c r="CL241" s="364"/>
    </row>
    <row r="242" spans="1:90" ht="27" customHeight="1">
      <c r="A242" s="364"/>
      <c r="B242" s="364"/>
      <c r="C242" s="364"/>
      <c r="D242" s="364"/>
      <c r="E242" s="364"/>
      <c r="F242" s="364"/>
      <c r="G242" s="364"/>
      <c r="H242" s="364"/>
      <c r="I242" s="364"/>
      <c r="J242" s="364"/>
      <c r="K242" s="364"/>
      <c r="L242" s="364"/>
      <c r="M242" s="364"/>
      <c r="N242" s="364"/>
      <c r="O242" s="364"/>
      <c r="P242" s="364"/>
      <c r="Q242" s="364"/>
      <c r="R242" s="364"/>
      <c r="S242" s="364"/>
      <c r="T242" s="364"/>
      <c r="U242" s="364"/>
      <c r="V242" s="364"/>
      <c r="W242" s="364"/>
      <c r="X242" s="364"/>
      <c r="Y242" s="364"/>
      <c r="Z242" s="364"/>
      <c r="AA242" s="364"/>
      <c r="AB242" s="364"/>
      <c r="AC242" s="364"/>
      <c r="AD242" s="364"/>
      <c r="AE242" s="364"/>
      <c r="AF242" s="364"/>
      <c r="AG242" s="364"/>
      <c r="AH242" s="364"/>
      <c r="AI242" s="364"/>
      <c r="AJ242" s="364"/>
      <c r="AK242" s="364"/>
      <c r="AL242" s="364"/>
      <c r="AM242" s="364"/>
      <c r="AN242" s="364"/>
      <c r="AO242" s="364"/>
      <c r="AP242" s="364"/>
      <c r="AQ242" s="364"/>
      <c r="AR242" s="364"/>
      <c r="AS242" s="364"/>
      <c r="AT242" s="364"/>
      <c r="AU242" s="364"/>
      <c r="AV242" s="364"/>
      <c r="AW242" s="364"/>
      <c r="AX242" s="364"/>
      <c r="AY242" s="364"/>
      <c r="AZ242" s="364"/>
      <c r="BA242" s="364"/>
      <c r="BB242" s="364"/>
      <c r="BC242" s="364"/>
      <c r="BD242" s="364"/>
      <c r="BE242" s="364"/>
      <c r="BF242" s="364"/>
      <c r="BG242" s="364"/>
      <c r="BH242" s="364"/>
      <c r="BI242" s="364"/>
      <c r="BJ242" s="364"/>
      <c r="BK242" s="364"/>
      <c r="BL242" s="364"/>
      <c r="BM242" s="364"/>
      <c r="BN242" s="364"/>
      <c r="BO242" s="364"/>
      <c r="BP242" s="364"/>
      <c r="BQ242" s="364"/>
      <c r="BR242" s="364"/>
      <c r="BS242" s="364"/>
      <c r="BT242" s="364"/>
      <c r="BU242" s="364"/>
      <c r="BV242" s="364"/>
      <c r="BW242" s="364"/>
      <c r="BX242" s="364"/>
      <c r="BY242" s="364"/>
      <c r="BZ242" s="364"/>
      <c r="CA242" s="364"/>
      <c r="CB242" s="364"/>
      <c r="CC242" s="364"/>
      <c r="CD242" s="364"/>
      <c r="CE242" s="364"/>
      <c r="CF242" s="364"/>
      <c r="CG242" s="364"/>
      <c r="CH242" s="364"/>
      <c r="CI242" s="364"/>
      <c r="CJ242" s="364"/>
      <c r="CK242" s="364"/>
      <c r="CL242" s="364"/>
    </row>
    <row r="243" spans="1:90" ht="27" customHeight="1">
      <c r="A243" s="364"/>
      <c r="B243" s="364"/>
      <c r="C243" s="364"/>
      <c r="D243" s="364"/>
      <c r="E243" s="364"/>
      <c r="F243" s="364"/>
      <c r="G243" s="364"/>
      <c r="H243" s="364"/>
      <c r="I243" s="364"/>
      <c r="J243" s="364"/>
      <c r="K243" s="364"/>
      <c r="L243" s="364"/>
      <c r="M243" s="364"/>
      <c r="N243" s="364"/>
      <c r="O243" s="364"/>
      <c r="P243" s="364"/>
      <c r="Q243" s="364"/>
      <c r="R243" s="364"/>
      <c r="S243" s="364"/>
      <c r="T243" s="364"/>
      <c r="U243" s="364"/>
      <c r="V243" s="364"/>
      <c r="W243" s="364"/>
      <c r="X243" s="364"/>
      <c r="Y243" s="364"/>
      <c r="Z243" s="364"/>
      <c r="AA243" s="364"/>
      <c r="AB243" s="364"/>
      <c r="AC243" s="364"/>
      <c r="AD243" s="364"/>
      <c r="AE243" s="364"/>
      <c r="AF243" s="364"/>
      <c r="AG243" s="364"/>
      <c r="AH243" s="364"/>
      <c r="AI243" s="364"/>
      <c r="AJ243" s="364"/>
      <c r="AK243" s="364"/>
      <c r="AL243" s="364"/>
      <c r="AM243" s="364"/>
      <c r="AN243" s="364"/>
      <c r="AO243" s="364"/>
      <c r="AP243" s="364"/>
      <c r="AQ243" s="364"/>
      <c r="AR243" s="364"/>
      <c r="AS243" s="364"/>
      <c r="AT243" s="364"/>
      <c r="AU243" s="364"/>
      <c r="AV243" s="364"/>
      <c r="AW243" s="364"/>
      <c r="AX243" s="364"/>
      <c r="AY243" s="364"/>
      <c r="AZ243" s="364"/>
      <c r="BA243" s="364"/>
      <c r="BB243" s="364"/>
      <c r="BC243" s="364"/>
      <c r="BD243" s="364"/>
      <c r="BE243" s="364"/>
      <c r="BF243" s="364"/>
      <c r="BG243" s="364"/>
      <c r="BH243" s="364"/>
      <c r="BI243" s="364"/>
      <c r="BJ243" s="364"/>
      <c r="BK243" s="364"/>
      <c r="BL243" s="364"/>
      <c r="BM243" s="364"/>
      <c r="BN243" s="364"/>
      <c r="BO243" s="364"/>
      <c r="BP243" s="364"/>
      <c r="BQ243" s="364"/>
      <c r="BR243" s="364"/>
      <c r="BS243" s="364"/>
      <c r="BT243" s="364"/>
      <c r="BU243" s="364"/>
      <c r="BV243" s="364"/>
      <c r="BW243" s="364"/>
      <c r="BX243" s="364"/>
      <c r="BY243" s="364"/>
      <c r="BZ243" s="364"/>
      <c r="CA243" s="364"/>
      <c r="CB243" s="364"/>
      <c r="CC243" s="364"/>
      <c r="CD243" s="364"/>
      <c r="CE243" s="364"/>
      <c r="CF243" s="364"/>
      <c r="CG243" s="364"/>
      <c r="CH243" s="364"/>
      <c r="CI243" s="364"/>
      <c r="CJ243" s="364"/>
      <c r="CK243" s="364"/>
      <c r="CL243" s="364"/>
    </row>
    <row r="244" spans="1:90" ht="27" customHeight="1">
      <c r="A244" s="364"/>
      <c r="B244" s="364"/>
      <c r="C244" s="364"/>
      <c r="D244" s="364"/>
      <c r="E244" s="364"/>
      <c r="F244" s="364"/>
      <c r="G244" s="364"/>
      <c r="H244" s="364"/>
      <c r="I244" s="364"/>
      <c r="J244" s="364"/>
      <c r="K244" s="364"/>
      <c r="L244" s="364"/>
      <c r="M244" s="364"/>
      <c r="N244" s="364"/>
      <c r="O244" s="364"/>
      <c r="P244" s="364"/>
      <c r="Q244" s="364"/>
      <c r="R244" s="364"/>
      <c r="S244" s="364"/>
      <c r="T244" s="364"/>
      <c r="U244" s="364"/>
      <c r="V244" s="364"/>
      <c r="W244" s="364"/>
      <c r="X244" s="364"/>
      <c r="Y244" s="364"/>
      <c r="Z244" s="364"/>
      <c r="AA244" s="364"/>
      <c r="AB244" s="364"/>
      <c r="AC244" s="364"/>
      <c r="AD244" s="364"/>
      <c r="AE244" s="364"/>
      <c r="AF244" s="364"/>
      <c r="AG244" s="364"/>
      <c r="AH244" s="364"/>
      <c r="AI244" s="364"/>
      <c r="AJ244" s="364"/>
      <c r="AK244" s="364"/>
      <c r="AL244" s="364"/>
      <c r="AM244" s="364"/>
      <c r="AN244" s="364"/>
      <c r="AO244" s="364"/>
      <c r="AP244" s="364"/>
      <c r="AQ244" s="364"/>
      <c r="AR244" s="364"/>
      <c r="AS244" s="364"/>
      <c r="AT244" s="364"/>
      <c r="AU244" s="364"/>
      <c r="AV244" s="364"/>
      <c r="AW244" s="364"/>
      <c r="AX244" s="364"/>
      <c r="AY244" s="364"/>
      <c r="AZ244" s="364"/>
      <c r="BA244" s="364"/>
      <c r="BB244" s="364"/>
      <c r="BC244" s="364"/>
      <c r="BD244" s="364"/>
      <c r="BE244" s="364"/>
      <c r="BF244" s="364"/>
      <c r="BG244" s="364"/>
      <c r="BH244" s="364"/>
      <c r="BI244" s="364"/>
      <c r="BJ244" s="364"/>
      <c r="BK244" s="364"/>
      <c r="BL244" s="364"/>
      <c r="BM244" s="364"/>
      <c r="BN244" s="364"/>
      <c r="BO244" s="364"/>
      <c r="BP244" s="364"/>
      <c r="BQ244" s="364"/>
      <c r="BR244" s="364"/>
      <c r="BS244" s="364"/>
      <c r="BT244" s="364"/>
      <c r="BU244" s="364"/>
      <c r="BV244" s="364"/>
      <c r="BW244" s="364"/>
      <c r="BX244" s="364"/>
      <c r="BY244" s="364"/>
      <c r="BZ244" s="364"/>
      <c r="CA244" s="364"/>
      <c r="CB244" s="364"/>
      <c r="CC244" s="364"/>
      <c r="CD244" s="364"/>
      <c r="CE244" s="364"/>
      <c r="CF244" s="364"/>
      <c r="CG244" s="364"/>
      <c r="CH244" s="364"/>
      <c r="CI244" s="364"/>
      <c r="CJ244" s="364"/>
      <c r="CK244" s="364"/>
      <c r="CL244" s="364"/>
    </row>
    <row r="245" spans="1:90" ht="27" customHeight="1">
      <c r="A245" s="364"/>
      <c r="B245" s="364"/>
      <c r="C245" s="364"/>
      <c r="D245" s="364"/>
      <c r="E245" s="364"/>
      <c r="F245" s="364"/>
      <c r="G245" s="364"/>
      <c r="H245" s="364"/>
      <c r="I245" s="364"/>
      <c r="J245" s="364"/>
      <c r="K245" s="364"/>
      <c r="L245" s="364"/>
      <c r="M245" s="364"/>
      <c r="N245" s="364"/>
      <c r="O245" s="364"/>
      <c r="P245" s="364"/>
      <c r="Q245" s="364"/>
      <c r="R245" s="364"/>
      <c r="S245" s="364"/>
      <c r="T245" s="364"/>
      <c r="U245" s="364"/>
      <c r="V245" s="364"/>
      <c r="W245" s="364"/>
      <c r="X245" s="364"/>
      <c r="Y245" s="364"/>
      <c r="Z245" s="364"/>
      <c r="AA245" s="364"/>
      <c r="AB245" s="364"/>
      <c r="AC245" s="364"/>
      <c r="AD245" s="364"/>
      <c r="AE245" s="364"/>
      <c r="AF245" s="364"/>
      <c r="AG245" s="364"/>
      <c r="AH245" s="364"/>
      <c r="AI245" s="364"/>
      <c r="AJ245" s="364"/>
      <c r="AK245" s="364"/>
      <c r="AL245" s="364"/>
      <c r="AM245" s="364"/>
      <c r="AN245" s="364"/>
      <c r="AO245" s="364"/>
      <c r="AP245" s="364"/>
      <c r="AQ245" s="364"/>
      <c r="AR245" s="364"/>
      <c r="AS245" s="364"/>
      <c r="AT245" s="364"/>
      <c r="AU245" s="364"/>
      <c r="AV245" s="364"/>
      <c r="AW245" s="364"/>
      <c r="AX245" s="364"/>
      <c r="AY245" s="364"/>
      <c r="AZ245" s="364"/>
      <c r="BA245" s="364"/>
      <c r="BB245" s="364"/>
      <c r="BC245" s="364"/>
      <c r="BD245" s="364"/>
      <c r="BE245" s="364"/>
      <c r="BF245" s="364"/>
      <c r="BG245" s="364"/>
      <c r="BH245" s="364"/>
      <c r="BI245" s="364"/>
      <c r="BJ245" s="364"/>
      <c r="BK245" s="364"/>
      <c r="BL245" s="364"/>
      <c r="BM245" s="364"/>
      <c r="BN245" s="364"/>
      <c r="BO245" s="364"/>
      <c r="BP245" s="364"/>
      <c r="BQ245" s="364"/>
      <c r="BR245" s="364"/>
      <c r="BS245" s="364"/>
      <c r="BT245" s="364"/>
      <c r="BU245" s="364"/>
      <c r="BV245" s="364"/>
      <c r="BW245" s="364"/>
      <c r="BX245" s="364"/>
      <c r="BY245" s="364"/>
      <c r="BZ245" s="364"/>
      <c r="CA245" s="364"/>
      <c r="CB245" s="364"/>
      <c r="CC245" s="364"/>
      <c r="CD245" s="364"/>
      <c r="CE245" s="364"/>
      <c r="CF245" s="364"/>
      <c r="CG245" s="364"/>
      <c r="CH245" s="364"/>
      <c r="CI245" s="364"/>
      <c r="CJ245" s="364"/>
      <c r="CK245" s="364"/>
      <c r="CL245" s="364"/>
    </row>
    <row r="246" spans="1:90" ht="27" customHeight="1">
      <c r="A246" s="364"/>
      <c r="B246" s="364"/>
      <c r="C246" s="364"/>
      <c r="D246" s="364"/>
      <c r="E246" s="364"/>
      <c r="F246" s="364"/>
      <c r="G246" s="364"/>
      <c r="H246" s="364"/>
      <c r="I246" s="364"/>
      <c r="J246" s="364"/>
      <c r="K246" s="364"/>
      <c r="L246" s="364"/>
      <c r="M246" s="364"/>
      <c r="N246" s="364"/>
      <c r="O246" s="364"/>
      <c r="P246" s="364"/>
      <c r="Q246" s="364"/>
      <c r="R246" s="364"/>
      <c r="S246" s="364"/>
      <c r="T246" s="364"/>
      <c r="U246" s="364"/>
      <c r="V246" s="364"/>
      <c r="W246" s="364"/>
      <c r="X246" s="364"/>
      <c r="Y246" s="364"/>
      <c r="Z246" s="364"/>
      <c r="AA246" s="364"/>
      <c r="AB246" s="364"/>
      <c r="AC246" s="364"/>
      <c r="AD246" s="364"/>
      <c r="AE246" s="364"/>
      <c r="AF246" s="364"/>
      <c r="AG246" s="364"/>
      <c r="AH246" s="364"/>
      <c r="AI246" s="364"/>
      <c r="AJ246" s="364"/>
      <c r="AK246" s="364"/>
      <c r="AL246" s="364"/>
      <c r="AM246" s="364"/>
      <c r="AN246" s="364"/>
      <c r="AO246" s="364"/>
      <c r="AP246" s="364"/>
      <c r="AQ246" s="364"/>
      <c r="AR246" s="364"/>
      <c r="AS246" s="364"/>
      <c r="AT246" s="364"/>
      <c r="AU246" s="364"/>
      <c r="AV246" s="364"/>
      <c r="AW246" s="364"/>
      <c r="AX246" s="364"/>
      <c r="AY246" s="364"/>
      <c r="AZ246" s="364"/>
      <c r="BA246" s="364"/>
      <c r="BB246" s="364"/>
      <c r="BC246" s="364"/>
      <c r="BD246" s="364"/>
      <c r="BE246" s="364"/>
      <c r="BF246" s="364"/>
      <c r="BG246" s="364"/>
      <c r="BH246" s="364"/>
      <c r="BI246" s="364"/>
      <c r="BJ246" s="364"/>
      <c r="BK246" s="364"/>
      <c r="BL246" s="364"/>
      <c r="BM246" s="364"/>
      <c r="BN246" s="364"/>
      <c r="BO246" s="364"/>
      <c r="BP246" s="364"/>
      <c r="BQ246" s="364"/>
      <c r="BR246" s="364"/>
      <c r="BS246" s="364"/>
      <c r="BT246" s="364"/>
      <c r="BU246" s="364"/>
      <c r="BV246" s="364"/>
      <c r="BW246" s="364"/>
      <c r="BX246" s="364"/>
      <c r="BY246" s="364"/>
      <c r="BZ246" s="364"/>
      <c r="CA246" s="364"/>
      <c r="CB246" s="364"/>
      <c r="CC246" s="364"/>
      <c r="CD246" s="364"/>
      <c r="CE246" s="364"/>
      <c r="CF246" s="364"/>
      <c r="CG246" s="364"/>
      <c r="CH246" s="364"/>
      <c r="CI246" s="364"/>
      <c r="CJ246" s="364"/>
      <c r="CK246" s="364"/>
      <c r="CL246" s="364"/>
    </row>
    <row r="247" spans="1:90" ht="27" customHeight="1">
      <c r="A247" s="364"/>
      <c r="B247" s="364"/>
      <c r="C247" s="364"/>
      <c r="D247" s="364"/>
      <c r="E247" s="364"/>
      <c r="F247" s="364"/>
      <c r="G247" s="364"/>
      <c r="H247" s="364"/>
      <c r="I247" s="364"/>
      <c r="J247" s="364"/>
      <c r="K247" s="364"/>
      <c r="L247" s="364"/>
      <c r="M247" s="364"/>
      <c r="N247" s="364"/>
      <c r="O247" s="364"/>
      <c r="P247" s="364"/>
      <c r="Q247" s="364"/>
      <c r="R247" s="364"/>
      <c r="S247" s="364"/>
      <c r="T247" s="364"/>
      <c r="U247" s="364"/>
      <c r="V247" s="364"/>
      <c r="W247" s="364"/>
      <c r="X247" s="364"/>
      <c r="Y247" s="364"/>
      <c r="Z247" s="364"/>
      <c r="AA247" s="364"/>
      <c r="AB247" s="364"/>
      <c r="AC247" s="364"/>
      <c r="AD247" s="364"/>
      <c r="AE247" s="364"/>
      <c r="AF247" s="364"/>
      <c r="AG247" s="364"/>
      <c r="AH247" s="364"/>
      <c r="AI247" s="364"/>
      <c r="AJ247" s="364"/>
      <c r="AK247" s="364"/>
      <c r="AL247" s="364"/>
      <c r="AM247" s="364"/>
      <c r="AN247" s="364"/>
      <c r="AO247" s="364"/>
      <c r="AP247" s="364"/>
      <c r="AQ247" s="364"/>
      <c r="AR247" s="364"/>
      <c r="AS247" s="364"/>
      <c r="AT247" s="364"/>
      <c r="AU247" s="364"/>
      <c r="AV247" s="364"/>
      <c r="AW247" s="364"/>
      <c r="AX247" s="364"/>
      <c r="AY247" s="364"/>
      <c r="AZ247" s="364"/>
      <c r="BA247" s="364"/>
      <c r="BB247" s="364"/>
      <c r="BC247" s="364"/>
      <c r="BD247" s="364"/>
      <c r="BE247" s="364"/>
      <c r="BF247" s="364"/>
      <c r="BG247" s="364"/>
      <c r="BH247" s="364"/>
      <c r="BI247" s="364"/>
      <c r="BJ247" s="364"/>
      <c r="BK247" s="364"/>
      <c r="BL247" s="364"/>
      <c r="BM247" s="364"/>
      <c r="BN247" s="364"/>
      <c r="BO247" s="364"/>
      <c r="BP247" s="364"/>
      <c r="BQ247" s="364"/>
      <c r="BR247" s="364"/>
      <c r="BS247" s="364"/>
      <c r="BT247" s="364"/>
      <c r="BU247" s="364"/>
      <c r="BV247" s="364"/>
      <c r="BW247" s="364"/>
      <c r="BX247" s="364"/>
      <c r="BY247" s="364"/>
      <c r="BZ247" s="364"/>
      <c r="CA247" s="364"/>
      <c r="CB247" s="364"/>
      <c r="CC247" s="364"/>
      <c r="CD247" s="364"/>
      <c r="CE247" s="364"/>
      <c r="CF247" s="364"/>
      <c r="CG247" s="364"/>
      <c r="CH247" s="364"/>
      <c r="CI247" s="364"/>
      <c r="CJ247" s="364"/>
      <c r="CK247" s="364"/>
      <c r="CL247" s="364"/>
    </row>
    <row r="248" spans="1:90" ht="27" customHeight="1">
      <c r="A248" s="364"/>
      <c r="B248" s="364"/>
      <c r="C248" s="364"/>
      <c r="D248" s="364"/>
      <c r="E248" s="364"/>
      <c r="F248" s="364"/>
      <c r="G248" s="364"/>
      <c r="H248" s="364"/>
      <c r="I248" s="364"/>
      <c r="J248" s="364"/>
      <c r="K248" s="364"/>
      <c r="L248" s="364"/>
      <c r="M248" s="364"/>
      <c r="N248" s="364"/>
      <c r="O248" s="364"/>
      <c r="P248" s="364"/>
      <c r="Q248" s="364"/>
      <c r="R248" s="364"/>
      <c r="S248" s="364"/>
      <c r="T248" s="364"/>
      <c r="U248" s="364"/>
      <c r="V248" s="364"/>
      <c r="W248" s="364"/>
      <c r="X248" s="364"/>
      <c r="Y248" s="364"/>
      <c r="Z248" s="364"/>
      <c r="AA248" s="364"/>
      <c r="AB248" s="364"/>
      <c r="AC248" s="364"/>
      <c r="AD248" s="364"/>
      <c r="AE248" s="364"/>
      <c r="AF248" s="364"/>
      <c r="AG248" s="364"/>
      <c r="AH248" s="364"/>
      <c r="AI248" s="364"/>
      <c r="AJ248" s="364"/>
      <c r="AK248" s="364"/>
      <c r="AL248" s="364"/>
      <c r="AM248" s="364"/>
      <c r="AN248" s="364"/>
      <c r="AO248" s="364"/>
      <c r="AP248" s="364"/>
      <c r="AQ248" s="364"/>
      <c r="AR248" s="364"/>
      <c r="AS248" s="364"/>
      <c r="AT248" s="364"/>
      <c r="AU248" s="364"/>
      <c r="AV248" s="364"/>
      <c r="AW248" s="364"/>
      <c r="AX248" s="364"/>
      <c r="AY248" s="364"/>
      <c r="AZ248" s="364"/>
      <c r="BA248" s="364"/>
      <c r="BB248" s="364"/>
      <c r="BC248" s="364"/>
      <c r="BD248" s="364"/>
      <c r="BE248" s="364"/>
      <c r="BF248" s="364"/>
      <c r="BG248" s="364"/>
      <c r="BH248" s="364"/>
      <c r="BI248" s="364"/>
      <c r="BJ248" s="364"/>
      <c r="BK248" s="364"/>
      <c r="BL248" s="364"/>
      <c r="BM248" s="364"/>
      <c r="BN248" s="364"/>
      <c r="BO248" s="364"/>
      <c r="BP248" s="364"/>
      <c r="BQ248" s="364"/>
      <c r="BR248" s="364"/>
      <c r="BS248" s="364"/>
      <c r="BT248" s="364"/>
      <c r="BU248" s="364"/>
      <c r="BV248" s="364"/>
      <c r="BW248" s="364"/>
      <c r="BX248" s="364"/>
      <c r="BY248" s="364"/>
      <c r="BZ248" s="364"/>
      <c r="CA248" s="364"/>
      <c r="CB248" s="364"/>
      <c r="CC248" s="364"/>
      <c r="CD248" s="364"/>
      <c r="CE248" s="364"/>
      <c r="CF248" s="364"/>
      <c r="CG248" s="364"/>
      <c r="CH248" s="364"/>
      <c r="CI248" s="364"/>
      <c r="CJ248" s="364"/>
      <c r="CK248" s="364"/>
      <c r="CL248" s="364"/>
    </row>
    <row r="249" spans="1:90" ht="27" customHeight="1">
      <c r="A249" s="364"/>
      <c r="B249" s="364"/>
      <c r="C249" s="364"/>
      <c r="D249" s="364"/>
      <c r="E249" s="364"/>
      <c r="F249" s="364"/>
      <c r="G249" s="364"/>
      <c r="H249" s="364"/>
      <c r="I249" s="364"/>
      <c r="J249" s="364"/>
      <c r="K249" s="364"/>
      <c r="L249" s="364"/>
      <c r="M249" s="364"/>
      <c r="N249" s="364"/>
      <c r="O249" s="364"/>
      <c r="P249" s="364"/>
      <c r="Q249" s="364"/>
      <c r="R249" s="364"/>
      <c r="S249" s="364"/>
      <c r="T249" s="364"/>
      <c r="U249" s="364"/>
      <c r="V249" s="364"/>
      <c r="W249" s="364"/>
      <c r="X249" s="364"/>
      <c r="Y249" s="364"/>
      <c r="Z249" s="364"/>
      <c r="AA249" s="364"/>
      <c r="AB249" s="364"/>
      <c r="AC249" s="364"/>
      <c r="AD249" s="364"/>
      <c r="AE249" s="364"/>
      <c r="AF249" s="364"/>
      <c r="AG249" s="364"/>
      <c r="AH249" s="364"/>
      <c r="AI249" s="364"/>
      <c r="AJ249" s="364"/>
      <c r="AK249" s="364"/>
      <c r="AL249" s="364"/>
      <c r="AM249" s="364"/>
      <c r="AN249" s="364"/>
      <c r="AO249" s="364"/>
      <c r="AP249" s="364"/>
      <c r="AQ249" s="364"/>
      <c r="AR249" s="364"/>
      <c r="AS249" s="364"/>
      <c r="AT249" s="364"/>
      <c r="AU249" s="364"/>
      <c r="AV249" s="364"/>
      <c r="AW249" s="364"/>
      <c r="AX249" s="364"/>
      <c r="AY249" s="364"/>
      <c r="AZ249" s="364"/>
      <c r="BA249" s="364"/>
      <c r="BB249" s="364"/>
      <c r="BC249" s="364"/>
      <c r="BD249" s="364"/>
      <c r="BE249" s="364"/>
      <c r="BF249" s="364"/>
      <c r="BG249" s="364"/>
      <c r="BH249" s="364"/>
      <c r="BI249" s="364"/>
      <c r="BJ249" s="364"/>
      <c r="BK249" s="364"/>
      <c r="BL249" s="364"/>
      <c r="BM249" s="364"/>
      <c r="BN249" s="364"/>
      <c r="BO249" s="364"/>
      <c r="BP249" s="364"/>
      <c r="BQ249" s="364"/>
      <c r="BR249" s="364"/>
      <c r="BS249" s="364"/>
      <c r="BT249" s="364"/>
      <c r="BU249" s="364"/>
      <c r="BV249" s="364"/>
      <c r="BW249" s="364"/>
      <c r="BX249" s="364"/>
      <c r="BY249" s="364"/>
      <c r="BZ249" s="364"/>
      <c r="CA249" s="364"/>
      <c r="CB249" s="364"/>
      <c r="CC249" s="364"/>
      <c r="CD249" s="364"/>
      <c r="CE249" s="364"/>
      <c r="CF249" s="364"/>
      <c r="CG249" s="364"/>
      <c r="CH249" s="364"/>
      <c r="CI249" s="364"/>
      <c r="CJ249" s="364"/>
      <c r="CK249" s="364"/>
      <c r="CL249" s="364"/>
    </row>
    <row r="250" spans="1:90" ht="27" customHeight="1">
      <c r="A250" s="364"/>
      <c r="B250" s="364"/>
      <c r="C250" s="364"/>
      <c r="D250" s="364"/>
      <c r="E250" s="364"/>
      <c r="F250" s="364"/>
      <c r="G250" s="364"/>
      <c r="H250" s="364"/>
      <c r="I250" s="364"/>
      <c r="J250" s="364"/>
      <c r="K250" s="364"/>
      <c r="L250" s="364"/>
      <c r="M250" s="364"/>
      <c r="N250" s="364"/>
      <c r="O250" s="364"/>
      <c r="P250" s="364"/>
      <c r="Q250" s="364"/>
      <c r="R250" s="364"/>
      <c r="S250" s="364"/>
      <c r="T250" s="364"/>
      <c r="U250" s="364"/>
      <c r="V250" s="364"/>
      <c r="W250" s="364"/>
      <c r="X250" s="364"/>
      <c r="Y250" s="364"/>
      <c r="Z250" s="364"/>
      <c r="AA250" s="364"/>
      <c r="AB250" s="364"/>
      <c r="AC250" s="364"/>
      <c r="AD250" s="364"/>
      <c r="AE250" s="364"/>
      <c r="AF250" s="364"/>
      <c r="AG250" s="364"/>
      <c r="AH250" s="364"/>
      <c r="AI250" s="364"/>
      <c r="AJ250" s="364"/>
      <c r="AK250" s="364"/>
      <c r="AL250" s="364"/>
      <c r="AM250" s="364"/>
      <c r="AN250" s="364"/>
      <c r="AO250" s="364"/>
      <c r="AP250" s="364"/>
      <c r="AQ250" s="364"/>
      <c r="AR250" s="364"/>
      <c r="AS250" s="364"/>
      <c r="AT250" s="364"/>
      <c r="AU250" s="364"/>
      <c r="AV250" s="364"/>
      <c r="AW250" s="364"/>
      <c r="AX250" s="364"/>
      <c r="AY250" s="364"/>
      <c r="AZ250" s="364"/>
      <c r="BA250" s="364"/>
      <c r="BB250" s="364"/>
      <c r="BC250" s="364"/>
      <c r="BD250" s="364"/>
      <c r="BE250" s="364"/>
      <c r="BF250" s="364"/>
      <c r="BG250" s="364"/>
      <c r="BH250" s="364"/>
      <c r="BI250" s="364"/>
      <c r="BJ250" s="364"/>
      <c r="BK250" s="364"/>
      <c r="BL250" s="364"/>
      <c r="BM250" s="364"/>
      <c r="BN250" s="364"/>
      <c r="BO250" s="364"/>
      <c r="BP250" s="364"/>
      <c r="BQ250" s="364"/>
      <c r="BR250" s="364"/>
      <c r="BS250" s="364"/>
      <c r="BT250" s="364"/>
      <c r="BU250" s="364"/>
      <c r="BV250" s="364"/>
      <c r="BW250" s="364"/>
      <c r="BX250" s="364"/>
      <c r="BY250" s="364"/>
      <c r="BZ250" s="364"/>
      <c r="CA250" s="364"/>
      <c r="CB250" s="364"/>
      <c r="CC250" s="364"/>
      <c r="CD250" s="364"/>
      <c r="CE250" s="364"/>
      <c r="CF250" s="364"/>
      <c r="CG250" s="364"/>
      <c r="CH250" s="364"/>
      <c r="CI250" s="364"/>
      <c r="CJ250" s="364"/>
      <c r="CK250" s="364"/>
      <c r="CL250" s="364"/>
    </row>
    <row r="251" spans="1:90" ht="27" customHeight="1">
      <c r="A251" s="364"/>
      <c r="B251" s="364"/>
      <c r="C251" s="364"/>
      <c r="D251" s="364"/>
      <c r="E251" s="364"/>
      <c r="F251" s="364"/>
      <c r="G251" s="364"/>
      <c r="H251" s="364"/>
      <c r="I251" s="364"/>
      <c r="J251" s="364"/>
      <c r="K251" s="364"/>
      <c r="L251" s="364"/>
      <c r="M251" s="364"/>
      <c r="N251" s="364"/>
      <c r="O251" s="364"/>
      <c r="P251" s="364"/>
      <c r="Q251" s="364"/>
      <c r="R251" s="364"/>
      <c r="S251" s="364"/>
      <c r="T251" s="364"/>
      <c r="U251" s="364"/>
      <c r="V251" s="364"/>
      <c r="W251" s="364"/>
      <c r="X251" s="364"/>
      <c r="Y251" s="364"/>
      <c r="Z251" s="364"/>
      <c r="AA251" s="364"/>
      <c r="AB251" s="364"/>
      <c r="AC251" s="364"/>
      <c r="AD251" s="364"/>
      <c r="AE251" s="364"/>
      <c r="AF251" s="364"/>
      <c r="AG251" s="364"/>
      <c r="AH251" s="364"/>
      <c r="AI251" s="364"/>
      <c r="AJ251" s="364"/>
      <c r="AK251" s="364"/>
      <c r="AL251" s="364"/>
      <c r="AM251" s="364"/>
      <c r="AN251" s="364"/>
      <c r="AO251" s="364"/>
      <c r="AP251" s="364"/>
      <c r="AQ251" s="364"/>
      <c r="AR251" s="364"/>
      <c r="AS251" s="364"/>
      <c r="AT251" s="364"/>
      <c r="AU251" s="364"/>
      <c r="AV251" s="364"/>
      <c r="AW251" s="364"/>
      <c r="AX251" s="364"/>
      <c r="AY251" s="364"/>
      <c r="AZ251" s="364"/>
      <c r="BA251" s="364"/>
      <c r="BB251" s="364"/>
      <c r="BC251" s="364"/>
      <c r="BD251" s="364"/>
      <c r="BE251" s="364"/>
      <c r="BF251" s="364"/>
      <c r="BG251" s="364"/>
      <c r="BH251" s="364"/>
      <c r="BI251" s="364"/>
      <c r="BJ251" s="364"/>
      <c r="BK251" s="364"/>
      <c r="BL251" s="364"/>
      <c r="BM251" s="364"/>
      <c r="BN251" s="364"/>
      <c r="BO251" s="364"/>
      <c r="BP251" s="364"/>
      <c r="BQ251" s="364"/>
      <c r="BR251" s="364"/>
      <c r="BS251" s="364"/>
      <c r="BT251" s="364"/>
      <c r="BU251" s="364"/>
      <c r="BV251" s="364"/>
      <c r="BW251" s="364"/>
      <c r="BX251" s="364"/>
      <c r="BY251" s="364"/>
      <c r="BZ251" s="364"/>
      <c r="CA251" s="364"/>
      <c r="CB251" s="364"/>
      <c r="CC251" s="364"/>
      <c r="CD251" s="364"/>
      <c r="CE251" s="364"/>
      <c r="CF251" s="364"/>
      <c r="CG251" s="364"/>
      <c r="CH251" s="364"/>
      <c r="CI251" s="364"/>
      <c r="CJ251" s="364"/>
      <c r="CK251" s="364"/>
      <c r="CL251" s="364"/>
    </row>
    <row r="252" spans="1:90" ht="27" customHeight="1">
      <c r="A252" s="364"/>
      <c r="B252" s="364"/>
      <c r="C252" s="364"/>
      <c r="D252" s="364"/>
      <c r="E252" s="364"/>
      <c r="F252" s="364"/>
      <c r="G252" s="364"/>
      <c r="H252" s="364"/>
      <c r="I252" s="364"/>
      <c r="J252" s="364"/>
      <c r="K252" s="364"/>
      <c r="L252" s="364"/>
      <c r="M252" s="364"/>
      <c r="N252" s="364"/>
      <c r="O252" s="364"/>
      <c r="P252" s="364"/>
      <c r="Q252" s="364"/>
      <c r="R252" s="364"/>
      <c r="S252" s="364"/>
      <c r="T252" s="364"/>
      <c r="U252" s="364"/>
      <c r="V252" s="364"/>
      <c r="W252" s="364"/>
      <c r="X252" s="364"/>
      <c r="Y252" s="364"/>
      <c r="Z252" s="364"/>
      <c r="AA252" s="364"/>
      <c r="AB252" s="364"/>
      <c r="AC252" s="364"/>
      <c r="AD252" s="364"/>
      <c r="AE252" s="364"/>
      <c r="AF252" s="364"/>
      <c r="AG252" s="364"/>
      <c r="AH252" s="364"/>
      <c r="AI252" s="364"/>
      <c r="AJ252" s="364"/>
      <c r="AK252" s="364"/>
      <c r="AL252" s="364"/>
      <c r="AM252" s="364"/>
      <c r="AN252" s="364"/>
      <c r="AO252" s="364"/>
      <c r="AP252" s="364"/>
      <c r="AQ252" s="364"/>
      <c r="AR252" s="364"/>
      <c r="AS252" s="364"/>
      <c r="AT252" s="364"/>
      <c r="AU252" s="364"/>
      <c r="AV252" s="364"/>
      <c r="AW252" s="364"/>
      <c r="AX252" s="364"/>
      <c r="AY252" s="364"/>
      <c r="AZ252" s="364"/>
      <c r="BA252" s="364"/>
      <c r="BB252" s="364"/>
      <c r="BC252" s="364"/>
      <c r="BD252" s="364"/>
      <c r="BE252" s="364"/>
      <c r="BF252" s="364"/>
      <c r="BG252" s="364"/>
      <c r="BH252" s="364"/>
      <c r="BI252" s="364"/>
      <c r="BJ252" s="364"/>
      <c r="BK252" s="364"/>
      <c r="BL252" s="364"/>
      <c r="BM252" s="364"/>
      <c r="BN252" s="364"/>
      <c r="BO252" s="364"/>
      <c r="BP252" s="364"/>
      <c r="BQ252" s="364"/>
      <c r="BR252" s="364"/>
      <c r="BS252" s="364"/>
      <c r="BT252" s="364"/>
      <c r="BU252" s="364"/>
      <c r="BV252" s="364"/>
      <c r="BW252" s="364"/>
      <c r="BX252" s="364"/>
      <c r="BY252" s="364"/>
      <c r="BZ252" s="364"/>
      <c r="CA252" s="364"/>
      <c r="CB252" s="364"/>
      <c r="CC252" s="364"/>
      <c r="CD252" s="364"/>
      <c r="CE252" s="364"/>
      <c r="CF252" s="364"/>
      <c r="CG252" s="364"/>
      <c r="CH252" s="364"/>
      <c r="CI252" s="364"/>
      <c r="CJ252" s="364"/>
      <c r="CK252" s="364"/>
      <c r="CL252" s="364"/>
    </row>
    <row r="253" spans="1:90" ht="27" customHeight="1">
      <c r="A253" s="364"/>
      <c r="B253" s="364"/>
      <c r="C253" s="364"/>
      <c r="D253" s="364"/>
      <c r="E253" s="364"/>
      <c r="F253" s="364"/>
      <c r="G253" s="364"/>
      <c r="H253" s="364"/>
      <c r="I253" s="364"/>
      <c r="J253" s="364"/>
      <c r="K253" s="364"/>
      <c r="L253" s="364"/>
      <c r="M253" s="364"/>
      <c r="N253" s="364"/>
      <c r="O253" s="364"/>
      <c r="P253" s="364"/>
      <c r="Q253" s="364"/>
      <c r="R253" s="364"/>
      <c r="S253" s="364"/>
      <c r="T253" s="364"/>
      <c r="U253" s="364"/>
      <c r="V253" s="364"/>
      <c r="W253" s="364"/>
      <c r="X253" s="364"/>
      <c r="Y253" s="364"/>
      <c r="Z253" s="364"/>
      <c r="AA253" s="364"/>
      <c r="AB253" s="364"/>
      <c r="AC253" s="364"/>
      <c r="AD253" s="364"/>
      <c r="AE253" s="364"/>
      <c r="AF253" s="364"/>
      <c r="AG253" s="364"/>
      <c r="AH253" s="364"/>
      <c r="AI253" s="364"/>
      <c r="AJ253" s="364"/>
      <c r="AK253" s="364"/>
      <c r="AL253" s="364"/>
      <c r="AM253" s="364"/>
      <c r="AN253" s="364"/>
      <c r="AO253" s="364"/>
      <c r="AP253" s="364"/>
      <c r="AQ253" s="364"/>
      <c r="AR253" s="364"/>
      <c r="AS253" s="364"/>
      <c r="AT253" s="364"/>
      <c r="AU253" s="364"/>
      <c r="AV253" s="364"/>
      <c r="AW253" s="364"/>
      <c r="AX253" s="364"/>
      <c r="AY253" s="364"/>
      <c r="AZ253" s="364"/>
      <c r="BA253" s="364"/>
      <c r="BB253" s="364"/>
      <c r="BC253" s="364"/>
      <c r="BD253" s="364"/>
      <c r="BE253" s="364"/>
      <c r="BF253" s="364"/>
      <c r="BG253" s="364"/>
      <c r="BH253" s="364"/>
      <c r="BI253" s="364"/>
      <c r="BJ253" s="364"/>
      <c r="BK253" s="364"/>
      <c r="BL253" s="364"/>
      <c r="BM253" s="364"/>
      <c r="BN253" s="364"/>
      <c r="BO253" s="364"/>
      <c r="BP253" s="364"/>
      <c r="BQ253" s="364"/>
      <c r="BR253" s="364"/>
      <c r="BS253" s="364"/>
      <c r="BT253" s="364"/>
      <c r="BU253" s="364"/>
      <c r="BV253" s="364"/>
      <c r="BW253" s="364"/>
      <c r="BX253" s="364"/>
      <c r="BY253" s="364"/>
      <c r="BZ253" s="364"/>
      <c r="CA253" s="364"/>
      <c r="CB253" s="364"/>
      <c r="CC253" s="364"/>
      <c r="CD253" s="364"/>
      <c r="CE253" s="364"/>
      <c r="CF253" s="364"/>
      <c r="CG253" s="364"/>
      <c r="CH253" s="364"/>
      <c r="CI253" s="364"/>
      <c r="CJ253" s="364"/>
      <c r="CK253" s="364"/>
      <c r="CL253" s="364"/>
    </row>
    <row r="254" spans="1:90" ht="27" customHeight="1">
      <c r="A254" s="364"/>
      <c r="B254" s="364"/>
      <c r="C254" s="364"/>
      <c r="D254" s="364"/>
      <c r="E254" s="364"/>
      <c r="F254" s="364"/>
      <c r="G254" s="364"/>
      <c r="H254" s="364"/>
      <c r="I254" s="364"/>
      <c r="J254" s="364"/>
      <c r="K254" s="364"/>
      <c r="L254" s="364"/>
      <c r="M254" s="364"/>
      <c r="N254" s="364"/>
      <c r="O254" s="364"/>
      <c r="P254" s="364"/>
      <c r="Q254" s="364"/>
      <c r="R254" s="364"/>
      <c r="S254" s="364"/>
      <c r="T254" s="364"/>
      <c r="U254" s="364"/>
      <c r="V254" s="364"/>
      <c r="W254" s="364"/>
      <c r="X254" s="364"/>
      <c r="Y254" s="364"/>
      <c r="Z254" s="364"/>
      <c r="AA254" s="364"/>
      <c r="AB254" s="364"/>
      <c r="AC254" s="364"/>
      <c r="AD254" s="364"/>
      <c r="AE254" s="364"/>
      <c r="AF254" s="364"/>
      <c r="AG254" s="364"/>
      <c r="AH254" s="364"/>
      <c r="AI254" s="364"/>
      <c r="AJ254" s="364"/>
      <c r="AK254" s="364"/>
      <c r="AL254" s="364"/>
      <c r="AM254" s="364"/>
      <c r="AN254" s="364"/>
      <c r="AO254" s="364"/>
      <c r="AP254" s="364"/>
      <c r="AQ254" s="364"/>
      <c r="AR254" s="364"/>
      <c r="AS254" s="364"/>
      <c r="AT254" s="364"/>
      <c r="AU254" s="364"/>
      <c r="AV254" s="364"/>
      <c r="AW254" s="364"/>
      <c r="AX254" s="364"/>
      <c r="AY254" s="364"/>
      <c r="AZ254" s="364"/>
      <c r="BA254" s="364"/>
      <c r="BB254" s="364"/>
      <c r="BC254" s="364"/>
      <c r="BD254" s="364"/>
      <c r="BE254" s="364"/>
      <c r="BF254" s="364"/>
      <c r="BG254" s="364"/>
      <c r="BH254" s="364"/>
      <c r="BI254" s="364"/>
      <c r="BJ254" s="364"/>
      <c r="BK254" s="364"/>
      <c r="BL254" s="364"/>
      <c r="BM254" s="364"/>
      <c r="BN254" s="364"/>
      <c r="BO254" s="364"/>
      <c r="BP254" s="364"/>
      <c r="BQ254" s="364"/>
      <c r="BR254" s="364"/>
      <c r="BS254" s="364"/>
      <c r="BT254" s="364"/>
      <c r="BU254" s="364"/>
      <c r="BV254" s="364"/>
      <c r="BW254" s="364"/>
      <c r="BX254" s="364"/>
      <c r="BY254" s="364"/>
      <c r="BZ254" s="364"/>
      <c r="CA254" s="364"/>
      <c r="CB254" s="364"/>
      <c r="CC254" s="364"/>
      <c r="CD254" s="364"/>
      <c r="CE254" s="364"/>
      <c r="CF254" s="364"/>
      <c r="CG254" s="364"/>
      <c r="CH254" s="364"/>
      <c r="CI254" s="364"/>
      <c r="CJ254" s="364"/>
      <c r="CK254" s="364"/>
      <c r="CL254" s="364"/>
    </row>
    <row r="255" spans="1:90" ht="27" customHeight="1">
      <c r="A255" s="364"/>
      <c r="B255" s="364"/>
      <c r="C255" s="364"/>
      <c r="D255" s="364"/>
      <c r="E255" s="364"/>
      <c r="F255" s="364"/>
      <c r="G255" s="364"/>
      <c r="H255" s="364"/>
      <c r="I255" s="364"/>
      <c r="J255" s="364"/>
      <c r="K255" s="364"/>
      <c r="L255" s="364"/>
      <c r="M255" s="364"/>
      <c r="N255" s="364"/>
      <c r="O255" s="364"/>
      <c r="P255" s="364"/>
      <c r="Q255" s="364"/>
      <c r="R255" s="364"/>
      <c r="S255" s="364"/>
      <c r="T255" s="364"/>
      <c r="U255" s="364"/>
      <c r="V255" s="364"/>
      <c r="W255" s="364"/>
      <c r="X255" s="364"/>
      <c r="Y255" s="364"/>
      <c r="Z255" s="364"/>
      <c r="AA255" s="364"/>
      <c r="AB255" s="364"/>
      <c r="AC255" s="364"/>
      <c r="AD255" s="364"/>
      <c r="AE255" s="364"/>
      <c r="AF255" s="364"/>
      <c r="AG255" s="364"/>
      <c r="AH255" s="364"/>
      <c r="AI255" s="364"/>
      <c r="AJ255" s="364"/>
      <c r="AK255" s="364"/>
      <c r="AL255" s="364"/>
      <c r="AM255" s="364"/>
      <c r="AN255" s="364"/>
      <c r="AO255" s="364"/>
      <c r="AP255" s="364"/>
      <c r="AQ255" s="364"/>
      <c r="AR255" s="364"/>
      <c r="AS255" s="364"/>
      <c r="AT255" s="364"/>
      <c r="AU255" s="364"/>
      <c r="AV255" s="364"/>
      <c r="AW255" s="364"/>
      <c r="AX255" s="364"/>
      <c r="AY255" s="364"/>
      <c r="AZ255" s="364"/>
      <c r="BA255" s="364"/>
      <c r="BB255" s="364"/>
      <c r="BC255" s="364"/>
      <c r="BD255" s="364"/>
      <c r="BE255" s="364"/>
      <c r="BF255" s="364"/>
      <c r="BG255" s="364"/>
      <c r="BH255" s="364"/>
      <c r="BI255" s="364"/>
      <c r="BJ255" s="364"/>
      <c r="BK255" s="364"/>
      <c r="BL255" s="364"/>
      <c r="BM255" s="364"/>
      <c r="BN255" s="364"/>
      <c r="BO255" s="364"/>
      <c r="BP255" s="364"/>
      <c r="BQ255" s="364"/>
      <c r="BR255" s="364"/>
      <c r="BS255" s="364"/>
      <c r="BT255" s="364"/>
      <c r="BU255" s="364"/>
      <c r="BV255" s="364"/>
      <c r="BW255" s="364"/>
      <c r="BX255" s="364"/>
      <c r="BY255" s="364"/>
      <c r="BZ255" s="364"/>
      <c r="CA255" s="364"/>
      <c r="CB255" s="364"/>
      <c r="CC255" s="364"/>
      <c r="CD255" s="364"/>
      <c r="CE255" s="364"/>
      <c r="CF255" s="364"/>
      <c r="CG255" s="364"/>
      <c r="CH255" s="364"/>
      <c r="CI255" s="364"/>
      <c r="CJ255" s="364"/>
      <c r="CK255" s="364"/>
      <c r="CL255" s="364"/>
    </row>
    <row r="256" spans="1:90" ht="27" customHeight="1">
      <c r="A256" s="364"/>
      <c r="B256" s="364"/>
      <c r="C256" s="364"/>
      <c r="D256" s="364"/>
      <c r="E256" s="364"/>
      <c r="F256" s="364"/>
      <c r="G256" s="364"/>
      <c r="H256" s="364"/>
      <c r="I256" s="364"/>
      <c r="J256" s="364"/>
      <c r="K256" s="364"/>
      <c r="L256" s="364"/>
      <c r="M256" s="364"/>
      <c r="N256" s="364"/>
      <c r="O256" s="364"/>
      <c r="P256" s="364"/>
      <c r="Q256" s="364"/>
      <c r="R256" s="364"/>
      <c r="S256" s="364"/>
      <c r="T256" s="364"/>
      <c r="U256" s="364"/>
      <c r="V256" s="364"/>
      <c r="W256" s="364"/>
      <c r="X256" s="364"/>
      <c r="Y256" s="364"/>
      <c r="Z256" s="364"/>
      <c r="AA256" s="364"/>
      <c r="AB256" s="364"/>
      <c r="AC256" s="364"/>
      <c r="AD256" s="364"/>
      <c r="AE256" s="364"/>
      <c r="AF256" s="364"/>
      <c r="AG256" s="364"/>
      <c r="AH256" s="364"/>
      <c r="AI256" s="364"/>
      <c r="AJ256" s="364"/>
      <c r="AK256" s="364"/>
      <c r="AL256" s="364"/>
      <c r="AM256" s="364"/>
      <c r="AN256" s="364"/>
      <c r="AO256" s="364"/>
      <c r="AP256" s="364"/>
      <c r="AQ256" s="364"/>
      <c r="AR256" s="364"/>
      <c r="AS256" s="364"/>
      <c r="AT256" s="364"/>
      <c r="AU256" s="364"/>
      <c r="AV256" s="364"/>
      <c r="AW256" s="364"/>
      <c r="AX256" s="364"/>
      <c r="AY256" s="364"/>
      <c r="AZ256" s="364"/>
      <c r="BA256" s="364"/>
      <c r="BB256" s="364"/>
      <c r="BC256" s="364"/>
      <c r="BD256" s="364"/>
      <c r="BE256" s="364"/>
      <c r="BF256" s="364"/>
      <c r="BG256" s="364"/>
      <c r="BH256" s="364"/>
      <c r="BI256" s="364"/>
      <c r="BJ256" s="364"/>
      <c r="BK256" s="364"/>
      <c r="BL256" s="364"/>
      <c r="BM256" s="364"/>
      <c r="BN256" s="364"/>
      <c r="BO256" s="364"/>
      <c r="BP256" s="364"/>
      <c r="BQ256" s="364"/>
      <c r="BR256" s="364"/>
      <c r="BS256" s="364"/>
      <c r="BT256" s="364"/>
      <c r="BU256" s="364"/>
      <c r="BV256" s="364"/>
      <c r="BW256" s="364"/>
      <c r="BX256" s="364"/>
      <c r="BY256" s="364"/>
      <c r="BZ256" s="364"/>
      <c r="CA256" s="364"/>
      <c r="CB256" s="364"/>
      <c r="CC256" s="364"/>
      <c r="CD256" s="364"/>
      <c r="CE256" s="364"/>
      <c r="CF256" s="364"/>
      <c r="CG256" s="364"/>
      <c r="CH256" s="364"/>
      <c r="CI256" s="364"/>
      <c r="CJ256" s="364"/>
      <c r="CK256" s="364"/>
      <c r="CL256" s="364"/>
    </row>
    <row r="257" spans="1:90" ht="27" customHeight="1">
      <c r="A257" s="364"/>
      <c r="B257" s="364"/>
      <c r="C257" s="364"/>
      <c r="D257" s="364"/>
      <c r="E257" s="364"/>
      <c r="F257" s="364"/>
      <c r="G257" s="364"/>
      <c r="H257" s="364"/>
      <c r="I257" s="364"/>
      <c r="J257" s="364"/>
      <c r="K257" s="364"/>
      <c r="L257" s="364"/>
      <c r="M257" s="364"/>
      <c r="N257" s="364"/>
      <c r="O257" s="364"/>
      <c r="P257" s="364"/>
      <c r="Q257" s="364"/>
      <c r="R257" s="364"/>
      <c r="S257" s="364"/>
      <c r="T257" s="364"/>
      <c r="U257" s="364"/>
      <c r="V257" s="364"/>
      <c r="W257" s="364"/>
      <c r="X257" s="364"/>
      <c r="Y257" s="364"/>
      <c r="Z257" s="364"/>
      <c r="AA257" s="364"/>
      <c r="AB257" s="364"/>
      <c r="AC257" s="364"/>
      <c r="AD257" s="364"/>
      <c r="AE257" s="364"/>
      <c r="AF257" s="364"/>
      <c r="AG257" s="364"/>
      <c r="AH257" s="364"/>
      <c r="AI257" s="364"/>
      <c r="AJ257" s="364"/>
      <c r="AK257" s="364"/>
      <c r="AL257" s="364"/>
      <c r="AM257" s="364"/>
      <c r="AN257" s="364"/>
      <c r="AO257" s="364"/>
      <c r="AP257" s="364"/>
      <c r="AQ257" s="364"/>
      <c r="AR257" s="364"/>
      <c r="AS257" s="364"/>
      <c r="AT257" s="364"/>
      <c r="AU257" s="364"/>
      <c r="AV257" s="364"/>
      <c r="AW257" s="364"/>
      <c r="AX257" s="364"/>
      <c r="AY257" s="364"/>
      <c r="AZ257" s="364"/>
      <c r="BA257" s="364"/>
      <c r="BB257" s="364"/>
      <c r="BC257" s="364"/>
      <c r="BD257" s="364"/>
      <c r="BE257" s="364"/>
      <c r="BF257" s="364"/>
      <c r="BG257" s="364"/>
      <c r="BH257" s="364"/>
      <c r="BI257" s="364"/>
      <c r="BJ257" s="364"/>
      <c r="BK257" s="364"/>
      <c r="BL257" s="364"/>
      <c r="BM257" s="364"/>
      <c r="BN257" s="364"/>
      <c r="BO257" s="364"/>
      <c r="BP257" s="364"/>
      <c r="BQ257" s="364"/>
      <c r="BR257" s="364"/>
      <c r="BS257" s="364"/>
      <c r="BT257" s="364"/>
      <c r="BU257" s="364"/>
      <c r="BV257" s="364"/>
      <c r="BW257" s="364"/>
      <c r="BX257" s="364"/>
      <c r="BY257" s="364"/>
      <c r="BZ257" s="364"/>
      <c r="CA257" s="364"/>
      <c r="CB257" s="364"/>
      <c r="CC257" s="364"/>
      <c r="CD257" s="364"/>
      <c r="CE257" s="364"/>
      <c r="CF257" s="364"/>
      <c r="CG257" s="364"/>
      <c r="CH257" s="364"/>
      <c r="CI257" s="364"/>
      <c r="CJ257" s="364"/>
      <c r="CK257" s="364"/>
      <c r="CL257" s="364"/>
    </row>
    <row r="258" spans="1:90" ht="27" customHeight="1">
      <c r="A258" s="364"/>
      <c r="B258" s="364"/>
      <c r="C258" s="364"/>
      <c r="D258" s="364"/>
      <c r="E258" s="364"/>
      <c r="F258" s="364"/>
      <c r="G258" s="364"/>
      <c r="H258" s="364"/>
      <c r="I258" s="364"/>
      <c r="J258" s="364"/>
      <c r="K258" s="364"/>
      <c r="L258" s="364"/>
      <c r="M258" s="364"/>
      <c r="N258" s="364"/>
      <c r="O258" s="364"/>
      <c r="P258" s="364"/>
      <c r="Q258" s="364"/>
      <c r="R258" s="364"/>
      <c r="S258" s="364"/>
      <c r="T258" s="364"/>
      <c r="U258" s="364"/>
      <c r="V258" s="364"/>
      <c r="W258" s="364"/>
      <c r="X258" s="364"/>
      <c r="Y258" s="364"/>
      <c r="Z258" s="364"/>
      <c r="AA258" s="364"/>
      <c r="AB258" s="364"/>
      <c r="AC258" s="364"/>
      <c r="AD258" s="364"/>
      <c r="AE258" s="364"/>
      <c r="AF258" s="364"/>
      <c r="AG258" s="364"/>
      <c r="AH258" s="364"/>
      <c r="AI258" s="364"/>
      <c r="AJ258" s="364"/>
      <c r="AK258" s="364"/>
      <c r="AL258" s="364"/>
      <c r="AM258" s="364"/>
      <c r="AN258" s="364"/>
      <c r="AO258" s="364"/>
      <c r="AP258" s="364"/>
      <c r="AQ258" s="364"/>
      <c r="AR258" s="364"/>
      <c r="AS258" s="364"/>
      <c r="AT258" s="364"/>
      <c r="AU258" s="364"/>
      <c r="AV258" s="364"/>
      <c r="AW258" s="364"/>
      <c r="AX258" s="364"/>
      <c r="AY258" s="364"/>
      <c r="AZ258" s="364"/>
      <c r="BA258" s="364"/>
      <c r="BB258" s="364"/>
      <c r="BC258" s="364"/>
      <c r="BD258" s="364"/>
      <c r="BE258" s="364"/>
      <c r="BF258" s="364"/>
      <c r="BG258" s="364"/>
      <c r="BH258" s="364"/>
      <c r="BI258" s="364"/>
      <c r="BJ258" s="364"/>
      <c r="BK258" s="364"/>
      <c r="BL258" s="364"/>
      <c r="BM258" s="364"/>
      <c r="BN258" s="364"/>
      <c r="BO258" s="364"/>
      <c r="BP258" s="364"/>
      <c r="BQ258" s="364"/>
      <c r="BR258" s="364"/>
      <c r="BS258" s="364"/>
      <c r="BT258" s="364"/>
      <c r="BU258" s="364"/>
      <c r="BV258" s="364"/>
      <c r="BW258" s="364"/>
      <c r="BX258" s="364"/>
      <c r="BY258" s="364"/>
      <c r="BZ258" s="364"/>
      <c r="CA258" s="364"/>
      <c r="CB258" s="364"/>
      <c r="CC258" s="364"/>
      <c r="CD258" s="364"/>
      <c r="CE258" s="364"/>
      <c r="CF258" s="364"/>
      <c r="CG258" s="364"/>
      <c r="CH258" s="364"/>
      <c r="CI258" s="364"/>
      <c r="CJ258" s="364"/>
      <c r="CK258" s="364"/>
      <c r="CL258" s="364"/>
    </row>
    <row r="259" spans="1:90" ht="27" customHeight="1">
      <c r="A259" s="364"/>
      <c r="B259" s="364"/>
      <c r="C259" s="364"/>
      <c r="D259" s="364"/>
      <c r="E259" s="364"/>
      <c r="F259" s="364"/>
      <c r="G259" s="364"/>
      <c r="H259" s="364"/>
      <c r="I259" s="364"/>
      <c r="J259" s="364"/>
      <c r="K259" s="364"/>
      <c r="L259" s="364"/>
      <c r="M259" s="364"/>
      <c r="N259" s="364"/>
      <c r="O259" s="364"/>
      <c r="P259" s="364"/>
      <c r="Q259" s="364"/>
      <c r="R259" s="364"/>
      <c r="S259" s="364"/>
      <c r="T259" s="364"/>
      <c r="U259" s="364"/>
      <c r="V259" s="364"/>
      <c r="W259" s="364"/>
      <c r="X259" s="364"/>
      <c r="Y259" s="364"/>
      <c r="Z259" s="364"/>
      <c r="AA259" s="364"/>
      <c r="AB259" s="364"/>
      <c r="AC259" s="364"/>
      <c r="AD259" s="364"/>
      <c r="AE259" s="364"/>
      <c r="AF259" s="364"/>
      <c r="AG259" s="364"/>
      <c r="AH259" s="364"/>
      <c r="AI259" s="364"/>
      <c r="AJ259" s="364"/>
      <c r="AK259" s="364"/>
      <c r="AL259" s="364"/>
      <c r="AM259" s="364"/>
      <c r="AN259" s="364"/>
      <c r="AO259" s="364"/>
      <c r="AP259" s="364"/>
      <c r="AQ259" s="364"/>
      <c r="AR259" s="364"/>
      <c r="AS259" s="364"/>
      <c r="AT259" s="364"/>
      <c r="AU259" s="364"/>
      <c r="AV259" s="364"/>
      <c r="AW259" s="364"/>
      <c r="AX259" s="364"/>
      <c r="AY259" s="364"/>
      <c r="AZ259" s="364"/>
      <c r="BA259" s="364"/>
      <c r="BB259" s="364"/>
      <c r="BC259" s="364"/>
      <c r="BD259" s="364"/>
      <c r="BE259" s="364"/>
      <c r="BF259" s="364"/>
      <c r="BG259" s="364"/>
      <c r="BH259" s="364"/>
      <c r="BI259" s="364"/>
      <c r="BJ259" s="364"/>
      <c r="BK259" s="364"/>
      <c r="BL259" s="364"/>
      <c r="BM259" s="364"/>
      <c r="BN259" s="364"/>
      <c r="BO259" s="364"/>
      <c r="BP259" s="364"/>
      <c r="BQ259" s="364"/>
      <c r="BR259" s="364"/>
      <c r="BS259" s="364"/>
      <c r="BT259" s="364"/>
      <c r="BU259" s="364"/>
      <c r="BV259" s="364"/>
      <c r="BW259" s="364"/>
      <c r="BX259" s="364"/>
      <c r="BY259" s="364"/>
      <c r="BZ259" s="364"/>
      <c r="CA259" s="364"/>
      <c r="CB259" s="364"/>
      <c r="CC259" s="364"/>
      <c r="CD259" s="364"/>
      <c r="CE259" s="364"/>
      <c r="CF259" s="364"/>
      <c r="CG259" s="364"/>
      <c r="CH259" s="364"/>
      <c r="CI259" s="364"/>
      <c r="CJ259" s="364"/>
      <c r="CK259" s="364"/>
      <c r="CL259" s="364"/>
    </row>
    <row r="260" spans="1:90" ht="27" customHeight="1">
      <c r="A260" s="364"/>
      <c r="B260" s="364"/>
      <c r="C260" s="364"/>
      <c r="D260" s="364"/>
      <c r="E260" s="364"/>
      <c r="F260" s="364"/>
      <c r="G260" s="364"/>
      <c r="H260" s="364"/>
      <c r="I260" s="364"/>
      <c r="J260" s="364"/>
      <c r="K260" s="364"/>
      <c r="L260" s="364"/>
      <c r="M260" s="364"/>
      <c r="N260" s="364"/>
      <c r="O260" s="364"/>
      <c r="P260" s="364"/>
      <c r="Q260" s="364"/>
      <c r="R260" s="364"/>
      <c r="S260" s="364"/>
      <c r="T260" s="364"/>
      <c r="U260" s="364"/>
      <c r="V260" s="364"/>
      <c r="W260" s="364"/>
      <c r="X260" s="364"/>
      <c r="Y260" s="364"/>
      <c r="Z260" s="364"/>
      <c r="AA260" s="364"/>
      <c r="AB260" s="364"/>
      <c r="AC260" s="364"/>
      <c r="AD260" s="364"/>
      <c r="AE260" s="364"/>
      <c r="AF260" s="364"/>
      <c r="AG260" s="364"/>
      <c r="AH260" s="364"/>
      <c r="AI260" s="364"/>
      <c r="AJ260" s="364"/>
      <c r="AK260" s="364"/>
      <c r="AL260" s="364"/>
      <c r="AM260" s="364"/>
      <c r="AN260" s="364"/>
      <c r="AO260" s="364"/>
      <c r="AP260" s="364"/>
      <c r="AQ260" s="364"/>
      <c r="AR260" s="364"/>
      <c r="AS260" s="364"/>
      <c r="AT260" s="364"/>
      <c r="AU260" s="364"/>
      <c r="AV260" s="364"/>
      <c r="AW260" s="364"/>
      <c r="AX260" s="364"/>
      <c r="AY260" s="364"/>
      <c r="AZ260" s="364"/>
      <c r="BA260" s="364"/>
      <c r="BB260" s="364"/>
      <c r="BC260" s="364"/>
      <c r="BD260" s="364"/>
      <c r="BE260" s="364"/>
      <c r="BF260" s="364"/>
      <c r="BG260" s="364"/>
      <c r="BH260" s="364"/>
      <c r="BI260" s="364"/>
      <c r="BJ260" s="364"/>
      <c r="BK260" s="364"/>
      <c r="BL260" s="364"/>
      <c r="BM260" s="364"/>
      <c r="BN260" s="364"/>
      <c r="BO260" s="364"/>
      <c r="BP260" s="364"/>
      <c r="BQ260" s="364"/>
      <c r="BR260" s="364"/>
      <c r="BS260" s="364"/>
      <c r="BT260" s="364"/>
      <c r="BU260" s="364"/>
      <c r="BV260" s="364"/>
      <c r="BW260" s="364"/>
      <c r="BX260" s="364"/>
      <c r="BY260" s="364"/>
      <c r="BZ260" s="364"/>
      <c r="CA260" s="364"/>
      <c r="CB260" s="364"/>
      <c r="CC260" s="364"/>
      <c r="CD260" s="364"/>
      <c r="CE260" s="364"/>
      <c r="CF260" s="364"/>
      <c r="CG260" s="364"/>
      <c r="CH260" s="364"/>
      <c r="CI260" s="364"/>
      <c r="CJ260" s="364"/>
      <c r="CK260" s="364"/>
      <c r="CL260" s="364"/>
    </row>
    <row r="261" spans="1:90" ht="27" customHeight="1">
      <c r="A261" s="364"/>
      <c r="B261" s="364"/>
      <c r="C261" s="364"/>
      <c r="D261" s="364"/>
      <c r="E261" s="364"/>
      <c r="F261" s="364"/>
      <c r="G261" s="364"/>
      <c r="H261" s="364"/>
      <c r="I261" s="364"/>
      <c r="J261" s="364"/>
      <c r="K261" s="364"/>
      <c r="L261" s="364"/>
      <c r="M261" s="364"/>
      <c r="N261" s="364"/>
      <c r="O261" s="364"/>
      <c r="P261" s="364"/>
      <c r="Q261" s="364"/>
      <c r="R261" s="364"/>
      <c r="S261" s="364"/>
      <c r="T261" s="364"/>
      <c r="U261" s="364"/>
      <c r="V261" s="364"/>
      <c r="W261" s="364"/>
      <c r="X261" s="364"/>
      <c r="Y261" s="364"/>
      <c r="Z261" s="364"/>
      <c r="AA261" s="364"/>
      <c r="AB261" s="364"/>
      <c r="AC261" s="364"/>
      <c r="AD261" s="364"/>
      <c r="AE261" s="364"/>
      <c r="AF261" s="364"/>
      <c r="AG261" s="364"/>
      <c r="AH261" s="364"/>
      <c r="AI261" s="364"/>
      <c r="AJ261" s="364"/>
      <c r="AK261" s="364"/>
      <c r="AL261" s="364"/>
      <c r="AM261" s="364"/>
      <c r="AN261" s="364"/>
      <c r="AO261" s="364"/>
      <c r="AP261" s="364"/>
      <c r="AQ261" s="364"/>
      <c r="AR261" s="364"/>
      <c r="AS261" s="364"/>
      <c r="AT261" s="364"/>
      <c r="AU261" s="364"/>
      <c r="AV261" s="364"/>
      <c r="AW261" s="364"/>
      <c r="AX261" s="364"/>
      <c r="AY261" s="364"/>
      <c r="AZ261" s="364"/>
      <c r="BA261" s="364"/>
      <c r="BB261" s="364"/>
      <c r="BC261" s="364"/>
      <c r="BD261" s="364"/>
      <c r="BE261" s="364"/>
      <c r="BF261" s="364"/>
      <c r="BG261" s="364"/>
      <c r="BH261" s="364"/>
      <c r="BI261" s="364"/>
      <c r="BJ261" s="364"/>
      <c r="BK261" s="364"/>
      <c r="BL261" s="364"/>
      <c r="BM261" s="364"/>
      <c r="BN261" s="364"/>
      <c r="BO261" s="364"/>
      <c r="BP261" s="364"/>
      <c r="BQ261" s="364"/>
      <c r="BR261" s="364"/>
      <c r="BS261" s="364"/>
      <c r="BT261" s="364"/>
      <c r="BU261" s="364"/>
      <c r="BV261" s="364"/>
      <c r="BW261" s="364"/>
      <c r="BX261" s="364"/>
      <c r="BY261" s="364"/>
      <c r="BZ261" s="364"/>
      <c r="CA261" s="364"/>
      <c r="CB261" s="364"/>
      <c r="CC261" s="364"/>
      <c r="CD261" s="364"/>
      <c r="CE261" s="364"/>
      <c r="CF261" s="364"/>
      <c r="CG261" s="364"/>
      <c r="CH261" s="364"/>
      <c r="CI261" s="364"/>
      <c r="CJ261" s="364"/>
      <c r="CK261" s="364"/>
      <c r="CL261" s="364"/>
    </row>
    <row r="262" spans="1:90" ht="27" customHeight="1">
      <c r="A262" s="364"/>
      <c r="B262" s="364"/>
      <c r="C262" s="364"/>
      <c r="D262" s="364"/>
      <c r="E262" s="364"/>
      <c r="F262" s="364"/>
      <c r="G262" s="364"/>
      <c r="H262" s="364"/>
      <c r="I262" s="364"/>
      <c r="J262" s="364"/>
      <c r="K262" s="364"/>
      <c r="L262" s="364"/>
      <c r="M262" s="364"/>
      <c r="N262" s="364"/>
      <c r="O262" s="364"/>
      <c r="P262" s="364"/>
      <c r="Q262" s="364"/>
      <c r="R262" s="364"/>
      <c r="S262" s="364"/>
      <c r="T262" s="364"/>
      <c r="U262" s="364"/>
      <c r="V262" s="364"/>
      <c r="W262" s="364"/>
      <c r="X262" s="364"/>
      <c r="Y262" s="364"/>
      <c r="Z262" s="364"/>
      <c r="AA262" s="364"/>
      <c r="AB262" s="364"/>
      <c r="AC262" s="364"/>
      <c r="AD262" s="364"/>
      <c r="AE262" s="364"/>
      <c r="AF262" s="364"/>
      <c r="AG262" s="364"/>
      <c r="AH262" s="364"/>
      <c r="AI262" s="364"/>
      <c r="AJ262" s="364"/>
      <c r="AK262" s="364"/>
      <c r="AL262" s="364"/>
      <c r="AM262" s="364"/>
      <c r="AN262" s="364"/>
      <c r="AO262" s="364"/>
      <c r="AP262" s="364"/>
      <c r="AQ262" s="364"/>
      <c r="AR262" s="364"/>
      <c r="AS262" s="364"/>
      <c r="AT262" s="364"/>
      <c r="AU262" s="364"/>
      <c r="AV262" s="364"/>
      <c r="AW262" s="364"/>
      <c r="AX262" s="364"/>
      <c r="AY262" s="364"/>
      <c r="AZ262" s="364"/>
      <c r="BA262" s="364"/>
      <c r="BB262" s="364"/>
      <c r="BC262" s="364"/>
      <c r="BD262" s="364"/>
      <c r="BE262" s="364"/>
      <c r="BF262" s="364"/>
      <c r="BG262" s="364"/>
      <c r="BH262" s="364"/>
      <c r="BI262" s="364"/>
      <c r="BJ262" s="364"/>
      <c r="BK262" s="364"/>
      <c r="BL262" s="364"/>
      <c r="BM262" s="364"/>
      <c r="BN262" s="364"/>
      <c r="BO262" s="364"/>
      <c r="BP262" s="364"/>
      <c r="BQ262" s="364"/>
      <c r="BR262" s="364"/>
      <c r="BS262" s="364"/>
      <c r="BT262" s="364"/>
      <c r="BU262" s="364"/>
      <c r="BV262" s="364"/>
      <c r="BW262" s="364"/>
      <c r="BX262" s="364"/>
      <c r="BY262" s="364"/>
      <c r="BZ262" s="364"/>
      <c r="CA262" s="364"/>
      <c r="CB262" s="364"/>
      <c r="CC262" s="364"/>
      <c r="CD262" s="364"/>
      <c r="CE262" s="364"/>
      <c r="CF262" s="364"/>
      <c r="CG262" s="364"/>
      <c r="CH262" s="364"/>
      <c r="CI262" s="364"/>
      <c r="CJ262" s="364"/>
      <c r="CK262" s="364"/>
      <c r="CL262" s="364"/>
    </row>
    <row r="263" spans="1:90" ht="27" customHeight="1">
      <c r="A263" s="364"/>
      <c r="B263" s="364"/>
      <c r="C263" s="364"/>
      <c r="D263" s="364"/>
      <c r="E263" s="364"/>
      <c r="F263" s="364"/>
      <c r="G263" s="364"/>
      <c r="H263" s="364"/>
      <c r="I263" s="364"/>
      <c r="J263" s="364"/>
      <c r="K263" s="364"/>
      <c r="L263" s="364"/>
      <c r="M263" s="364"/>
      <c r="N263" s="364"/>
      <c r="O263" s="364"/>
      <c r="P263" s="364"/>
      <c r="Q263" s="364"/>
      <c r="R263" s="364"/>
      <c r="S263" s="364"/>
      <c r="T263" s="364"/>
      <c r="U263" s="364"/>
      <c r="V263" s="364"/>
      <c r="W263" s="364"/>
      <c r="X263" s="364"/>
      <c r="Y263" s="364"/>
      <c r="Z263" s="364"/>
      <c r="AA263" s="364"/>
      <c r="AB263" s="364"/>
      <c r="AC263" s="364"/>
      <c r="AD263" s="364"/>
      <c r="AE263" s="364"/>
      <c r="AF263" s="364"/>
      <c r="AG263" s="364"/>
      <c r="AH263" s="364"/>
      <c r="AI263" s="364"/>
      <c r="AJ263" s="364"/>
      <c r="AK263" s="364"/>
      <c r="AL263" s="364"/>
      <c r="AM263" s="364"/>
      <c r="AN263" s="364"/>
      <c r="AO263" s="364"/>
      <c r="AP263" s="364"/>
      <c r="AQ263" s="364"/>
      <c r="AR263" s="364"/>
      <c r="AS263" s="364"/>
      <c r="AT263" s="364"/>
      <c r="AU263" s="364"/>
      <c r="AV263" s="364"/>
      <c r="AW263" s="364"/>
      <c r="AX263" s="364"/>
      <c r="AY263" s="364"/>
      <c r="AZ263" s="364"/>
      <c r="BA263" s="364"/>
      <c r="BB263" s="364"/>
      <c r="BC263" s="364"/>
      <c r="BD263" s="364"/>
      <c r="BE263" s="364"/>
      <c r="BF263" s="364"/>
      <c r="BG263" s="364"/>
      <c r="BH263" s="364"/>
      <c r="BI263" s="364"/>
      <c r="BJ263" s="364"/>
      <c r="BK263" s="364"/>
      <c r="BL263" s="364"/>
      <c r="BM263" s="364"/>
      <c r="BN263" s="364"/>
      <c r="BO263" s="364"/>
      <c r="BP263" s="364"/>
      <c r="BQ263" s="364"/>
      <c r="BR263" s="364"/>
      <c r="BS263" s="364"/>
      <c r="BT263" s="364"/>
      <c r="BU263" s="364"/>
      <c r="BV263" s="364"/>
      <c r="BW263" s="364"/>
      <c r="BX263" s="364"/>
      <c r="BY263" s="364"/>
      <c r="BZ263" s="364"/>
      <c r="CA263" s="364"/>
      <c r="CB263" s="364"/>
      <c r="CC263" s="364"/>
      <c r="CD263" s="364"/>
      <c r="CE263" s="364"/>
      <c r="CF263" s="364"/>
      <c r="CG263" s="364"/>
      <c r="CH263" s="364"/>
      <c r="CI263" s="364"/>
      <c r="CJ263" s="364"/>
      <c r="CK263" s="364"/>
      <c r="CL263" s="364"/>
    </row>
    <row r="264" spans="1:90" ht="27" customHeight="1">
      <c r="A264" s="364"/>
      <c r="B264" s="364"/>
      <c r="C264" s="364"/>
      <c r="D264" s="364"/>
      <c r="E264" s="364"/>
      <c r="F264" s="364"/>
      <c r="G264" s="364"/>
      <c r="H264" s="364"/>
      <c r="I264" s="364"/>
      <c r="J264" s="364"/>
      <c r="K264" s="364"/>
      <c r="L264" s="364"/>
      <c r="M264" s="364"/>
      <c r="N264" s="364"/>
      <c r="O264" s="364"/>
      <c r="P264" s="364"/>
      <c r="Q264" s="364"/>
      <c r="R264" s="364"/>
      <c r="S264" s="364"/>
      <c r="T264" s="364"/>
      <c r="U264" s="364"/>
      <c r="V264" s="364"/>
      <c r="W264" s="364"/>
      <c r="X264" s="364"/>
      <c r="Y264" s="364"/>
      <c r="Z264" s="364"/>
      <c r="AA264" s="364"/>
      <c r="AB264" s="364"/>
      <c r="AC264" s="364"/>
      <c r="AD264" s="364"/>
      <c r="AE264" s="364"/>
      <c r="AF264" s="364"/>
      <c r="AG264" s="364"/>
      <c r="AH264" s="364"/>
      <c r="AI264" s="364"/>
      <c r="AJ264" s="364"/>
      <c r="AK264" s="364"/>
      <c r="AL264" s="364"/>
      <c r="AM264" s="364"/>
      <c r="AN264" s="364"/>
      <c r="AO264" s="364"/>
      <c r="AP264" s="364"/>
      <c r="AQ264" s="364"/>
      <c r="AR264" s="364"/>
      <c r="AS264" s="364"/>
      <c r="AT264" s="364"/>
      <c r="AU264" s="364"/>
      <c r="AV264" s="364"/>
      <c r="AW264" s="364"/>
      <c r="AX264" s="364"/>
      <c r="AY264" s="364"/>
      <c r="AZ264" s="364"/>
      <c r="BA264" s="364"/>
      <c r="BB264" s="364"/>
      <c r="BC264" s="364"/>
      <c r="BD264" s="364"/>
      <c r="BE264" s="364"/>
      <c r="BF264" s="364"/>
      <c r="BG264" s="364"/>
      <c r="BH264" s="364"/>
      <c r="BI264" s="364"/>
      <c r="BJ264" s="364"/>
      <c r="BK264" s="364"/>
      <c r="BL264" s="364"/>
      <c r="BM264" s="364"/>
      <c r="BN264" s="364"/>
      <c r="BO264" s="364"/>
      <c r="BP264" s="364"/>
      <c r="BQ264" s="364"/>
      <c r="BR264" s="364"/>
      <c r="BS264" s="364"/>
      <c r="BT264" s="364"/>
      <c r="BU264" s="364"/>
      <c r="BV264" s="364"/>
      <c r="BW264" s="364"/>
      <c r="BX264" s="364"/>
      <c r="BY264" s="364"/>
      <c r="BZ264" s="364"/>
      <c r="CA264" s="364"/>
      <c r="CB264" s="364"/>
      <c r="CC264" s="364"/>
      <c r="CD264" s="364"/>
      <c r="CE264" s="364"/>
      <c r="CF264" s="364"/>
      <c r="CG264" s="364"/>
      <c r="CH264" s="364"/>
      <c r="CI264" s="364"/>
      <c r="CJ264" s="364"/>
      <c r="CK264" s="364"/>
      <c r="CL264" s="364"/>
    </row>
    <row r="265" spans="1:90" ht="27" customHeight="1">
      <c r="A265" s="364"/>
      <c r="B265" s="364"/>
      <c r="C265" s="364"/>
      <c r="D265" s="364"/>
      <c r="E265" s="364"/>
      <c r="F265" s="364"/>
      <c r="G265" s="364"/>
      <c r="H265" s="364"/>
      <c r="I265" s="364"/>
      <c r="J265" s="364"/>
      <c r="K265" s="364"/>
      <c r="L265" s="364"/>
      <c r="M265" s="364"/>
      <c r="N265" s="364"/>
      <c r="O265" s="364"/>
      <c r="P265" s="364"/>
      <c r="Q265" s="364"/>
      <c r="R265" s="364"/>
      <c r="S265" s="364"/>
      <c r="T265" s="364"/>
      <c r="U265" s="364"/>
      <c r="V265" s="364"/>
      <c r="W265" s="364"/>
      <c r="X265" s="364"/>
      <c r="Y265" s="364"/>
      <c r="Z265" s="364"/>
      <c r="AA265" s="364"/>
      <c r="AB265" s="364"/>
      <c r="AC265" s="364"/>
      <c r="AD265" s="364"/>
      <c r="AE265" s="364"/>
      <c r="AF265" s="364"/>
      <c r="AG265" s="364"/>
      <c r="AH265" s="364"/>
      <c r="AI265" s="364"/>
      <c r="AJ265" s="364"/>
      <c r="AK265" s="364"/>
      <c r="AL265" s="364"/>
      <c r="AM265" s="364"/>
      <c r="AN265" s="364"/>
      <c r="AO265" s="364"/>
      <c r="AP265" s="364"/>
      <c r="AQ265" s="364"/>
      <c r="AR265" s="364"/>
      <c r="AS265" s="364"/>
      <c r="AT265" s="364"/>
      <c r="AU265" s="364"/>
      <c r="AV265" s="364"/>
      <c r="AW265" s="364"/>
      <c r="AX265" s="364"/>
      <c r="AY265" s="364"/>
      <c r="AZ265" s="364"/>
      <c r="BA265" s="364"/>
      <c r="BB265" s="364"/>
      <c r="BC265" s="364"/>
      <c r="BD265" s="364"/>
      <c r="BE265" s="364"/>
      <c r="BF265" s="364"/>
      <c r="BG265" s="364"/>
      <c r="BH265" s="364"/>
      <c r="BI265" s="364"/>
      <c r="BJ265" s="364"/>
      <c r="BK265" s="364"/>
      <c r="BL265" s="364"/>
      <c r="BM265" s="364"/>
      <c r="BN265" s="364"/>
      <c r="BO265" s="364"/>
      <c r="BP265" s="364"/>
      <c r="BQ265" s="364"/>
      <c r="BR265" s="364"/>
      <c r="BS265" s="364"/>
      <c r="BT265" s="364"/>
      <c r="BU265" s="364"/>
      <c r="BV265" s="364"/>
      <c r="BW265" s="364"/>
      <c r="BX265" s="364"/>
      <c r="BY265" s="364"/>
      <c r="BZ265" s="364"/>
      <c r="CA265" s="364"/>
      <c r="CB265" s="364"/>
      <c r="CC265" s="364"/>
      <c r="CD265" s="364"/>
      <c r="CE265" s="364"/>
      <c r="CF265" s="364"/>
      <c r="CG265" s="364"/>
      <c r="CH265" s="364"/>
      <c r="CI265" s="364"/>
      <c r="CJ265" s="364"/>
      <c r="CK265" s="364"/>
      <c r="CL265" s="364"/>
    </row>
    <row r="266" spans="1:90" ht="27" customHeight="1">
      <c r="A266" s="364"/>
      <c r="B266" s="364"/>
      <c r="C266" s="364"/>
      <c r="D266" s="364"/>
      <c r="E266" s="364"/>
      <c r="F266" s="364"/>
      <c r="G266" s="364"/>
      <c r="H266" s="364"/>
      <c r="I266" s="364"/>
      <c r="J266" s="364"/>
      <c r="K266" s="364"/>
      <c r="L266" s="364"/>
      <c r="M266" s="364"/>
      <c r="N266" s="364"/>
      <c r="O266" s="364"/>
      <c r="P266" s="364"/>
      <c r="Q266" s="364"/>
      <c r="R266" s="364"/>
      <c r="S266" s="364"/>
      <c r="T266" s="364"/>
      <c r="U266" s="364"/>
      <c r="V266" s="364"/>
      <c r="W266" s="364"/>
      <c r="X266" s="364"/>
      <c r="Y266" s="364"/>
      <c r="Z266" s="364"/>
      <c r="AA266" s="364"/>
      <c r="AB266" s="364"/>
      <c r="AC266" s="364"/>
      <c r="AD266" s="364"/>
      <c r="AE266" s="364"/>
      <c r="AF266" s="364"/>
      <c r="AG266" s="364"/>
      <c r="AH266" s="364"/>
      <c r="AI266" s="364"/>
      <c r="AJ266" s="364"/>
      <c r="AK266" s="364"/>
      <c r="AL266" s="364"/>
      <c r="AM266" s="364"/>
      <c r="AN266" s="364"/>
      <c r="AO266" s="364"/>
      <c r="AP266" s="364"/>
      <c r="AQ266" s="364"/>
      <c r="AR266" s="364"/>
      <c r="AS266" s="364"/>
      <c r="AT266" s="364"/>
      <c r="AU266" s="364"/>
      <c r="AV266" s="364"/>
      <c r="AW266" s="364"/>
      <c r="AX266" s="364"/>
      <c r="AY266" s="364"/>
      <c r="AZ266" s="364"/>
      <c r="BA266" s="364"/>
      <c r="BB266" s="364"/>
      <c r="BC266" s="364"/>
      <c r="BD266" s="364"/>
      <c r="BE266" s="364"/>
      <c r="BF266" s="364"/>
      <c r="BG266" s="364"/>
      <c r="BH266" s="364"/>
      <c r="BI266" s="364"/>
      <c r="BJ266" s="364"/>
      <c r="BK266" s="364"/>
      <c r="BL266" s="364"/>
      <c r="BM266" s="364"/>
      <c r="BN266" s="364"/>
      <c r="BO266" s="364"/>
      <c r="BP266" s="364"/>
      <c r="BQ266" s="364"/>
      <c r="BR266" s="364"/>
      <c r="BS266" s="364"/>
      <c r="BT266" s="364"/>
      <c r="BU266" s="364"/>
      <c r="BV266" s="364"/>
      <c r="BW266" s="364"/>
      <c r="BX266" s="364"/>
      <c r="BY266" s="364"/>
      <c r="BZ266" s="364"/>
      <c r="CA266" s="364"/>
      <c r="CB266" s="364"/>
      <c r="CC266" s="364"/>
      <c r="CD266" s="364"/>
      <c r="CE266" s="364"/>
      <c r="CF266" s="364"/>
      <c r="CG266" s="364"/>
      <c r="CH266" s="364"/>
      <c r="CI266" s="364"/>
      <c r="CJ266" s="364"/>
      <c r="CK266" s="364"/>
      <c r="CL266" s="364"/>
    </row>
    <row r="267" spans="1:90" ht="27" customHeight="1">
      <c r="A267" s="364"/>
      <c r="B267" s="364"/>
      <c r="C267" s="364"/>
      <c r="D267" s="364"/>
      <c r="E267" s="364"/>
      <c r="F267" s="364"/>
      <c r="G267" s="364"/>
      <c r="H267" s="364"/>
      <c r="I267" s="364"/>
      <c r="J267" s="364"/>
      <c r="K267" s="364"/>
      <c r="L267" s="364"/>
      <c r="M267" s="364"/>
      <c r="N267" s="364"/>
      <c r="O267" s="364"/>
      <c r="P267" s="364"/>
      <c r="Q267" s="364"/>
      <c r="R267" s="364"/>
      <c r="S267" s="364"/>
      <c r="T267" s="364"/>
      <c r="U267" s="364"/>
      <c r="V267" s="364"/>
      <c r="W267" s="364"/>
      <c r="X267" s="364"/>
      <c r="Y267" s="364"/>
      <c r="Z267" s="364"/>
      <c r="AA267" s="364"/>
      <c r="AB267" s="364"/>
      <c r="AC267" s="364"/>
      <c r="AD267" s="364"/>
      <c r="AE267" s="364"/>
      <c r="AF267" s="364"/>
      <c r="AG267" s="364"/>
      <c r="AH267" s="364"/>
      <c r="AI267" s="364"/>
      <c r="AJ267" s="364"/>
      <c r="AK267" s="364"/>
      <c r="AL267" s="364"/>
      <c r="AM267" s="364"/>
      <c r="AN267" s="364"/>
      <c r="AO267" s="364"/>
      <c r="AP267" s="364"/>
      <c r="AQ267" s="364"/>
      <c r="AR267" s="364"/>
      <c r="AS267" s="364"/>
      <c r="AT267" s="364"/>
      <c r="AU267" s="364"/>
      <c r="AV267" s="364"/>
      <c r="AW267" s="364"/>
      <c r="AX267" s="364"/>
      <c r="AY267" s="364"/>
      <c r="AZ267" s="364"/>
      <c r="BA267" s="364"/>
      <c r="BB267" s="364"/>
      <c r="BC267" s="364"/>
      <c r="BD267" s="364"/>
      <c r="BE267" s="364"/>
      <c r="BF267" s="364"/>
      <c r="BG267" s="364"/>
      <c r="BH267" s="364"/>
      <c r="BI267" s="364"/>
      <c r="BJ267" s="364"/>
      <c r="BK267" s="364"/>
      <c r="BL267" s="364"/>
      <c r="BM267" s="364"/>
      <c r="BN267" s="364"/>
      <c r="BO267" s="364"/>
      <c r="BP267" s="364"/>
      <c r="BQ267" s="364"/>
      <c r="BR267" s="364"/>
      <c r="BS267" s="364"/>
      <c r="BT267" s="364"/>
      <c r="BU267" s="364"/>
      <c r="BV267" s="364"/>
      <c r="BW267" s="364"/>
      <c r="BX267" s="364"/>
      <c r="BY267" s="364"/>
      <c r="BZ267" s="364"/>
      <c r="CA267" s="364"/>
      <c r="CB267" s="364"/>
      <c r="CC267" s="364"/>
      <c r="CD267" s="364"/>
      <c r="CE267" s="364"/>
      <c r="CF267" s="364"/>
      <c r="CG267" s="364"/>
      <c r="CH267" s="364"/>
      <c r="CI267" s="364"/>
      <c r="CJ267" s="364"/>
      <c r="CK267" s="364"/>
      <c r="CL267" s="364"/>
    </row>
    <row r="268" spans="1:90" ht="27" customHeight="1">
      <c r="A268" s="364"/>
      <c r="B268" s="364"/>
      <c r="C268" s="364"/>
      <c r="D268" s="364"/>
      <c r="E268" s="364"/>
      <c r="F268" s="364"/>
      <c r="G268" s="364"/>
      <c r="H268" s="364"/>
      <c r="I268" s="364"/>
      <c r="J268" s="364"/>
      <c r="K268" s="364"/>
      <c r="L268" s="364"/>
      <c r="M268" s="364"/>
      <c r="N268" s="364"/>
      <c r="O268" s="364"/>
      <c r="P268" s="364"/>
      <c r="Q268" s="364"/>
      <c r="R268" s="364"/>
      <c r="S268" s="364"/>
      <c r="T268" s="364"/>
      <c r="U268" s="364"/>
      <c r="V268" s="364"/>
      <c r="W268" s="364"/>
      <c r="X268" s="364"/>
      <c r="Y268" s="364"/>
      <c r="Z268" s="364"/>
      <c r="AA268" s="364"/>
      <c r="AB268" s="364"/>
      <c r="AC268" s="364"/>
      <c r="AD268" s="364"/>
      <c r="AE268" s="364"/>
      <c r="AF268" s="364"/>
      <c r="AG268" s="364"/>
      <c r="AH268" s="364"/>
      <c r="AI268" s="364"/>
      <c r="AJ268" s="364"/>
      <c r="AK268" s="364"/>
      <c r="AL268" s="364"/>
      <c r="AM268" s="364"/>
      <c r="AN268" s="364"/>
      <c r="AO268" s="364"/>
      <c r="AP268" s="364"/>
      <c r="AQ268" s="364"/>
      <c r="AR268" s="364"/>
      <c r="AS268" s="364"/>
      <c r="AT268" s="364"/>
      <c r="AU268" s="364"/>
      <c r="AV268" s="364"/>
      <c r="AW268" s="364"/>
      <c r="AX268" s="364"/>
      <c r="AY268" s="364"/>
      <c r="AZ268" s="364"/>
      <c r="BA268" s="364"/>
      <c r="BB268" s="364"/>
      <c r="BC268" s="364"/>
      <c r="BD268" s="364"/>
      <c r="BE268" s="364"/>
      <c r="BF268" s="364"/>
      <c r="BG268" s="364"/>
      <c r="BH268" s="364"/>
      <c r="BI268" s="364"/>
      <c r="BJ268" s="364"/>
      <c r="BK268" s="364"/>
      <c r="BL268" s="364"/>
      <c r="BM268" s="364"/>
      <c r="BN268" s="364"/>
      <c r="BO268" s="364"/>
      <c r="BP268" s="364"/>
      <c r="BQ268" s="364"/>
      <c r="BR268" s="364"/>
      <c r="BS268" s="364"/>
      <c r="BT268" s="364"/>
      <c r="BU268" s="364"/>
      <c r="BV268" s="364"/>
      <c r="BW268" s="364"/>
      <c r="BX268" s="364"/>
      <c r="BY268" s="364"/>
      <c r="BZ268" s="364"/>
      <c r="CA268" s="364"/>
      <c r="CB268" s="364"/>
      <c r="CC268" s="364"/>
      <c r="CD268" s="364"/>
      <c r="CE268" s="364"/>
      <c r="CF268" s="364"/>
      <c r="CG268" s="364"/>
      <c r="CH268" s="364"/>
      <c r="CI268" s="364"/>
      <c r="CJ268" s="364"/>
      <c r="CK268" s="364"/>
      <c r="CL268" s="364"/>
    </row>
    <row r="269" spans="1:90" ht="27" customHeight="1">
      <c r="A269" s="364"/>
      <c r="B269" s="364"/>
      <c r="C269" s="364"/>
      <c r="D269" s="364"/>
      <c r="E269" s="364"/>
      <c r="F269" s="364"/>
      <c r="G269" s="364"/>
      <c r="H269" s="364"/>
      <c r="I269" s="364"/>
      <c r="J269" s="364"/>
      <c r="K269" s="364"/>
      <c r="L269" s="364"/>
      <c r="M269" s="364"/>
      <c r="N269" s="364"/>
      <c r="O269" s="364"/>
      <c r="P269" s="364"/>
      <c r="Q269" s="364"/>
      <c r="R269" s="364"/>
      <c r="S269" s="364"/>
      <c r="T269" s="364"/>
      <c r="U269" s="364"/>
      <c r="V269" s="364"/>
      <c r="W269" s="364"/>
      <c r="X269" s="364"/>
      <c r="Y269" s="364"/>
      <c r="Z269" s="364"/>
      <c r="AA269" s="364"/>
      <c r="AB269" s="364"/>
      <c r="AC269" s="364"/>
      <c r="AD269" s="364"/>
      <c r="AE269" s="364"/>
      <c r="AF269" s="364"/>
      <c r="AG269" s="364"/>
      <c r="AH269" s="364"/>
      <c r="AI269" s="364"/>
      <c r="AJ269" s="364"/>
      <c r="AK269" s="364"/>
      <c r="AL269" s="364"/>
      <c r="AM269" s="364"/>
      <c r="AN269" s="364"/>
      <c r="AO269" s="364"/>
      <c r="AP269" s="364"/>
      <c r="AQ269" s="364"/>
      <c r="AR269" s="364"/>
      <c r="AS269" s="364"/>
      <c r="AT269" s="364"/>
      <c r="AU269" s="364"/>
      <c r="AV269" s="364"/>
      <c r="AW269" s="364"/>
      <c r="AX269" s="364"/>
      <c r="AY269" s="364"/>
      <c r="AZ269" s="364"/>
      <c r="BA269" s="364"/>
      <c r="BB269" s="364"/>
      <c r="BC269" s="364"/>
      <c r="BD269" s="364"/>
      <c r="BE269" s="364"/>
      <c r="BF269" s="364"/>
      <c r="BG269" s="364"/>
      <c r="BH269" s="364"/>
      <c r="BI269" s="364"/>
      <c r="BJ269" s="364"/>
      <c r="BK269" s="364"/>
      <c r="BL269" s="364"/>
      <c r="BM269" s="364"/>
      <c r="BN269" s="364"/>
      <c r="BO269" s="364"/>
      <c r="BP269" s="364"/>
      <c r="BQ269" s="364"/>
      <c r="BR269" s="364"/>
      <c r="BS269" s="364"/>
      <c r="BT269" s="364"/>
      <c r="BU269" s="364"/>
      <c r="BV269" s="364"/>
      <c r="BW269" s="364"/>
      <c r="BX269" s="364"/>
      <c r="BY269" s="364"/>
      <c r="BZ269" s="364"/>
      <c r="CA269" s="364"/>
      <c r="CB269" s="364"/>
      <c r="CC269" s="364"/>
      <c r="CD269" s="364"/>
      <c r="CE269" s="364"/>
      <c r="CF269" s="364"/>
      <c r="CG269" s="364"/>
      <c r="CH269" s="364"/>
      <c r="CI269" s="364"/>
      <c r="CJ269" s="364"/>
      <c r="CK269" s="364"/>
      <c r="CL269" s="364"/>
    </row>
    <row r="270" spans="1:90" ht="27" customHeight="1">
      <c r="A270" s="364"/>
      <c r="B270" s="364"/>
      <c r="C270" s="364"/>
      <c r="D270" s="364"/>
      <c r="E270" s="364"/>
      <c r="F270" s="364"/>
      <c r="G270" s="364"/>
      <c r="H270" s="364"/>
      <c r="I270" s="364"/>
      <c r="J270" s="364"/>
      <c r="K270" s="364"/>
      <c r="L270" s="364"/>
      <c r="M270" s="364"/>
      <c r="N270" s="364"/>
      <c r="O270" s="364"/>
      <c r="P270" s="364"/>
      <c r="Q270" s="364"/>
      <c r="R270" s="364"/>
      <c r="S270" s="364"/>
      <c r="T270" s="364"/>
      <c r="U270" s="364"/>
      <c r="V270" s="364"/>
      <c r="W270" s="364"/>
      <c r="X270" s="364"/>
      <c r="Y270" s="364"/>
      <c r="Z270" s="364"/>
      <c r="AA270" s="364"/>
      <c r="AB270" s="364"/>
      <c r="AC270" s="364"/>
      <c r="AD270" s="364"/>
      <c r="AE270" s="364"/>
      <c r="AF270" s="364"/>
      <c r="AG270" s="364"/>
      <c r="AH270" s="364"/>
      <c r="AI270" s="364"/>
      <c r="AJ270" s="364"/>
      <c r="AK270" s="364"/>
      <c r="AL270" s="364"/>
      <c r="AM270" s="364"/>
      <c r="AN270" s="364"/>
      <c r="AO270" s="364"/>
      <c r="AP270" s="364"/>
      <c r="AQ270" s="364"/>
      <c r="AR270" s="364"/>
      <c r="AS270" s="364"/>
      <c r="AT270" s="364"/>
      <c r="AU270" s="364"/>
      <c r="AV270" s="364"/>
      <c r="AW270" s="364"/>
      <c r="AX270" s="364"/>
      <c r="AY270" s="364"/>
      <c r="AZ270" s="364"/>
      <c r="BA270" s="364"/>
      <c r="BB270" s="364"/>
      <c r="BC270" s="364"/>
      <c r="BD270" s="364"/>
      <c r="BE270" s="364"/>
      <c r="BF270" s="364"/>
      <c r="BG270" s="364"/>
      <c r="BH270" s="364"/>
      <c r="BI270" s="364"/>
      <c r="BJ270" s="364"/>
      <c r="BK270" s="364"/>
      <c r="BL270" s="364"/>
      <c r="BM270" s="364"/>
      <c r="BN270" s="364"/>
      <c r="BO270" s="364"/>
      <c r="BP270" s="364"/>
      <c r="BQ270" s="364"/>
      <c r="BR270" s="364"/>
      <c r="BS270" s="364"/>
      <c r="BT270" s="364"/>
      <c r="BU270" s="364"/>
      <c r="BV270" s="364"/>
      <c r="BW270" s="364"/>
      <c r="BX270" s="364"/>
      <c r="BY270" s="364"/>
      <c r="BZ270" s="364"/>
      <c r="CA270" s="364"/>
      <c r="CB270" s="364"/>
      <c r="CC270" s="364"/>
      <c r="CD270" s="364"/>
      <c r="CE270" s="364"/>
      <c r="CF270" s="364"/>
      <c r="CG270" s="364"/>
      <c r="CH270" s="364"/>
      <c r="CI270" s="364"/>
      <c r="CJ270" s="364"/>
      <c r="CK270" s="364"/>
      <c r="CL270" s="364"/>
    </row>
    <row r="271" spans="1:90" ht="27" customHeight="1">
      <c r="A271" s="364"/>
      <c r="B271" s="364"/>
      <c r="C271" s="364"/>
      <c r="D271" s="364"/>
      <c r="E271" s="364"/>
      <c r="F271" s="364"/>
      <c r="G271" s="364"/>
      <c r="H271" s="364"/>
      <c r="I271" s="364"/>
      <c r="J271" s="364"/>
      <c r="K271" s="364"/>
      <c r="L271" s="364"/>
      <c r="M271" s="364"/>
      <c r="N271" s="364"/>
      <c r="O271" s="364"/>
      <c r="P271" s="364"/>
      <c r="Q271" s="364"/>
      <c r="R271" s="364"/>
      <c r="S271" s="364"/>
      <c r="T271" s="364"/>
      <c r="U271" s="364"/>
      <c r="V271" s="364"/>
      <c r="W271" s="364"/>
      <c r="X271" s="364"/>
      <c r="Y271" s="364"/>
      <c r="Z271" s="364"/>
      <c r="AA271" s="364"/>
      <c r="AB271" s="364"/>
      <c r="AC271" s="364"/>
      <c r="AD271" s="364"/>
      <c r="AE271" s="364"/>
      <c r="AF271" s="364"/>
      <c r="AG271" s="364"/>
      <c r="AH271" s="364"/>
      <c r="AI271" s="364"/>
      <c r="AJ271" s="364"/>
      <c r="AK271" s="364"/>
      <c r="AL271" s="364"/>
      <c r="AM271" s="364"/>
      <c r="AN271" s="364"/>
      <c r="AO271" s="364"/>
      <c r="AP271" s="364"/>
      <c r="AQ271" s="364"/>
      <c r="AR271" s="364"/>
      <c r="AS271" s="364"/>
      <c r="AT271" s="364"/>
      <c r="AU271" s="364"/>
      <c r="AV271" s="364"/>
      <c r="AW271" s="364"/>
      <c r="AX271" s="364"/>
      <c r="AY271" s="364"/>
      <c r="AZ271" s="364"/>
      <c r="BA271" s="364"/>
      <c r="BB271" s="364"/>
      <c r="BC271" s="364"/>
      <c r="BD271" s="364"/>
      <c r="BE271" s="364"/>
      <c r="BF271" s="364"/>
      <c r="BG271" s="364"/>
      <c r="BH271" s="364"/>
      <c r="BI271" s="364"/>
      <c r="BJ271" s="364"/>
      <c r="BK271" s="364"/>
      <c r="BL271" s="364"/>
      <c r="BM271" s="364"/>
      <c r="BN271" s="364"/>
      <c r="BO271" s="364"/>
      <c r="BP271" s="364"/>
      <c r="BQ271" s="364"/>
      <c r="BR271" s="364"/>
      <c r="BS271" s="364"/>
      <c r="BT271" s="364"/>
      <c r="BU271" s="364"/>
      <c r="BV271" s="364"/>
      <c r="BW271" s="364"/>
      <c r="BX271" s="364"/>
      <c r="BY271" s="364"/>
      <c r="BZ271" s="364"/>
      <c r="CA271" s="364"/>
      <c r="CB271" s="364"/>
      <c r="CC271" s="364"/>
      <c r="CD271" s="364"/>
      <c r="CE271" s="364"/>
      <c r="CF271" s="364"/>
      <c r="CG271" s="364"/>
      <c r="CH271" s="364"/>
      <c r="CI271" s="364"/>
      <c r="CJ271" s="364"/>
      <c r="CK271" s="364"/>
      <c r="CL271" s="364"/>
    </row>
    <row r="272" spans="1:90" ht="27" customHeight="1">
      <c r="A272" s="364"/>
      <c r="B272" s="364"/>
      <c r="C272" s="364"/>
      <c r="D272" s="364"/>
      <c r="E272" s="364"/>
      <c r="F272" s="364"/>
      <c r="G272" s="364"/>
      <c r="H272" s="364"/>
      <c r="I272" s="364"/>
      <c r="J272" s="364"/>
      <c r="K272" s="364"/>
      <c r="L272" s="364"/>
      <c r="M272" s="364"/>
      <c r="N272" s="364"/>
      <c r="O272" s="364"/>
      <c r="P272" s="364"/>
      <c r="Q272" s="364"/>
      <c r="R272" s="364"/>
      <c r="S272" s="364"/>
      <c r="T272" s="364"/>
      <c r="U272" s="364"/>
      <c r="V272" s="364"/>
      <c r="W272" s="364"/>
      <c r="X272" s="364"/>
      <c r="Y272" s="364"/>
      <c r="Z272" s="364"/>
      <c r="AA272" s="364"/>
      <c r="AB272" s="364"/>
      <c r="AC272" s="364"/>
      <c r="AD272" s="364"/>
      <c r="AE272" s="364"/>
      <c r="AF272" s="364"/>
      <c r="AG272" s="364"/>
      <c r="AH272" s="364"/>
      <c r="AI272" s="364"/>
      <c r="AJ272" s="364"/>
      <c r="AK272" s="364"/>
      <c r="AL272" s="364"/>
      <c r="AM272" s="364"/>
      <c r="AN272" s="364"/>
      <c r="AO272" s="364"/>
      <c r="AP272" s="364"/>
      <c r="AQ272" s="364"/>
      <c r="AR272" s="364"/>
      <c r="AS272" s="364"/>
      <c r="AT272" s="364"/>
      <c r="AU272" s="364"/>
      <c r="AV272" s="364"/>
      <c r="AW272" s="364"/>
      <c r="AX272" s="364"/>
      <c r="AY272" s="364"/>
      <c r="AZ272" s="364"/>
      <c r="BA272" s="364"/>
      <c r="BB272" s="364"/>
      <c r="BC272" s="364"/>
      <c r="BD272" s="364"/>
      <c r="BE272" s="364"/>
      <c r="BF272" s="364"/>
      <c r="BG272" s="364"/>
      <c r="BH272" s="364"/>
      <c r="BI272" s="364"/>
      <c r="BJ272" s="364"/>
      <c r="BK272" s="364"/>
      <c r="BL272" s="364"/>
      <c r="BM272" s="364"/>
      <c r="BN272" s="364"/>
      <c r="BO272" s="364"/>
      <c r="BP272" s="364"/>
      <c r="BQ272" s="364"/>
      <c r="BR272" s="364"/>
      <c r="BS272" s="364"/>
      <c r="BT272" s="364"/>
      <c r="BU272" s="364"/>
      <c r="BV272" s="364"/>
      <c r="BW272" s="364"/>
      <c r="BX272" s="364"/>
      <c r="BY272" s="364"/>
      <c r="BZ272" s="364"/>
      <c r="CA272" s="364"/>
      <c r="CB272" s="364"/>
      <c r="CC272" s="364"/>
      <c r="CD272" s="364"/>
      <c r="CE272" s="364"/>
      <c r="CF272" s="364"/>
      <c r="CG272" s="364"/>
      <c r="CH272" s="364"/>
      <c r="CI272" s="364"/>
      <c r="CJ272" s="364"/>
      <c r="CK272" s="364"/>
      <c r="CL272" s="364"/>
    </row>
    <row r="273" spans="1:90" ht="27" customHeight="1">
      <c r="A273" s="364"/>
      <c r="B273" s="364"/>
      <c r="C273" s="364"/>
      <c r="D273" s="364"/>
      <c r="E273" s="364"/>
      <c r="F273" s="364"/>
      <c r="G273" s="364"/>
      <c r="H273" s="364"/>
      <c r="I273" s="364"/>
      <c r="J273" s="364"/>
      <c r="K273" s="364"/>
      <c r="L273" s="364"/>
      <c r="M273" s="364"/>
      <c r="N273" s="364"/>
      <c r="O273" s="364"/>
      <c r="P273" s="364"/>
      <c r="Q273" s="364"/>
      <c r="R273" s="364"/>
      <c r="S273" s="364"/>
      <c r="T273" s="364"/>
      <c r="U273" s="364"/>
      <c r="V273" s="364"/>
      <c r="W273" s="364"/>
      <c r="X273" s="364"/>
      <c r="Y273" s="364"/>
      <c r="Z273" s="364"/>
      <c r="AA273" s="364"/>
      <c r="AB273" s="364"/>
      <c r="AC273" s="364"/>
      <c r="AD273" s="364"/>
      <c r="AE273" s="364"/>
      <c r="AF273" s="364"/>
      <c r="AG273" s="364"/>
      <c r="AH273" s="364"/>
      <c r="AI273" s="364"/>
      <c r="AJ273" s="364"/>
      <c r="AK273" s="364"/>
      <c r="AL273" s="364"/>
      <c r="AM273" s="364"/>
      <c r="AN273" s="364"/>
      <c r="AO273" s="364"/>
      <c r="AP273" s="364"/>
      <c r="AQ273" s="364"/>
      <c r="AR273" s="364"/>
      <c r="AS273" s="364"/>
      <c r="AT273" s="364"/>
      <c r="AU273" s="364"/>
      <c r="AV273" s="364"/>
      <c r="AW273" s="364"/>
      <c r="AX273" s="364"/>
      <c r="AY273" s="364"/>
      <c r="AZ273" s="364"/>
      <c r="BA273" s="364"/>
      <c r="BB273" s="364"/>
      <c r="BC273" s="364"/>
      <c r="BD273" s="364"/>
      <c r="BE273" s="364"/>
      <c r="BF273" s="364"/>
      <c r="BG273" s="364"/>
      <c r="BH273" s="364"/>
      <c r="BI273" s="364"/>
      <c r="BJ273" s="364"/>
      <c r="BK273" s="364"/>
      <c r="BL273" s="364"/>
      <c r="BM273" s="364"/>
      <c r="BN273" s="364"/>
      <c r="BO273" s="364"/>
      <c r="BP273" s="364"/>
      <c r="BQ273" s="364"/>
      <c r="BR273" s="364"/>
      <c r="BS273" s="364"/>
      <c r="BT273" s="364"/>
      <c r="BU273" s="364"/>
      <c r="BV273" s="364"/>
      <c r="BW273" s="364"/>
      <c r="BX273" s="364"/>
      <c r="BY273" s="364"/>
      <c r="BZ273" s="364"/>
      <c r="CA273" s="364"/>
      <c r="CB273" s="364"/>
      <c r="CC273" s="364"/>
      <c r="CD273" s="364"/>
      <c r="CE273" s="364"/>
      <c r="CF273" s="364"/>
      <c r="CG273" s="364"/>
      <c r="CH273" s="364"/>
      <c r="CI273" s="364"/>
      <c r="CJ273" s="364"/>
      <c r="CK273" s="364"/>
      <c r="CL273" s="364"/>
    </row>
    <row r="274" spans="1:90" ht="27" customHeight="1">
      <c r="A274" s="364"/>
      <c r="B274" s="364"/>
      <c r="C274" s="364"/>
      <c r="D274" s="364"/>
      <c r="E274" s="364"/>
      <c r="F274" s="364"/>
      <c r="G274" s="364"/>
      <c r="H274" s="364"/>
      <c r="I274" s="364"/>
      <c r="J274" s="364"/>
      <c r="K274" s="364"/>
      <c r="L274" s="364"/>
      <c r="M274" s="364"/>
      <c r="N274" s="364"/>
      <c r="O274" s="364"/>
      <c r="P274" s="364"/>
      <c r="Q274" s="364"/>
      <c r="R274" s="364"/>
      <c r="S274" s="364"/>
      <c r="T274" s="364"/>
      <c r="U274" s="364"/>
      <c r="V274" s="364"/>
      <c r="W274" s="364"/>
      <c r="X274" s="364"/>
      <c r="Y274" s="364"/>
      <c r="Z274" s="364"/>
      <c r="AA274" s="364"/>
      <c r="AB274" s="364"/>
      <c r="AC274" s="364"/>
      <c r="AD274" s="364"/>
      <c r="AE274" s="364"/>
      <c r="AF274" s="364"/>
      <c r="AG274" s="364"/>
      <c r="AH274" s="364"/>
      <c r="AI274" s="364"/>
      <c r="AJ274" s="364"/>
      <c r="AK274" s="364"/>
      <c r="AL274" s="364"/>
      <c r="AM274" s="364"/>
      <c r="AN274" s="364"/>
      <c r="AO274" s="364"/>
      <c r="AP274" s="364"/>
      <c r="AQ274" s="364"/>
      <c r="AR274" s="364"/>
      <c r="AS274" s="364"/>
      <c r="AT274" s="364"/>
      <c r="AU274" s="364"/>
      <c r="AV274" s="364"/>
      <c r="AW274" s="364"/>
      <c r="AX274" s="364"/>
      <c r="AY274" s="364"/>
      <c r="AZ274" s="364"/>
      <c r="BA274" s="364"/>
      <c r="BB274" s="364"/>
      <c r="BC274" s="364"/>
      <c r="BD274" s="364"/>
      <c r="BE274" s="364"/>
      <c r="BF274" s="364"/>
      <c r="BG274" s="364"/>
      <c r="BH274" s="364"/>
      <c r="BI274" s="364"/>
      <c r="BJ274" s="364"/>
      <c r="BK274" s="364"/>
      <c r="BL274" s="364"/>
      <c r="BM274" s="364"/>
      <c r="BN274" s="364"/>
      <c r="BO274" s="364"/>
      <c r="BP274" s="364"/>
      <c r="BQ274" s="364"/>
      <c r="BR274" s="364"/>
      <c r="BS274" s="364"/>
      <c r="BT274" s="364"/>
      <c r="BU274" s="364"/>
      <c r="BV274" s="364"/>
      <c r="BW274" s="364"/>
      <c r="BX274" s="364"/>
      <c r="BY274" s="364"/>
      <c r="BZ274" s="364"/>
      <c r="CA274" s="364"/>
      <c r="CB274" s="364"/>
      <c r="CC274" s="364"/>
      <c r="CD274" s="364"/>
      <c r="CE274" s="364"/>
      <c r="CF274" s="364"/>
      <c r="CG274" s="364"/>
      <c r="CH274" s="364"/>
      <c r="CI274" s="364"/>
      <c r="CJ274" s="364"/>
      <c r="CK274" s="364"/>
      <c r="CL274" s="364"/>
    </row>
    <row r="275" spans="1:90" ht="27" customHeight="1">
      <c r="A275" s="364"/>
      <c r="B275" s="364"/>
      <c r="C275" s="364"/>
      <c r="D275" s="364"/>
      <c r="E275" s="364"/>
      <c r="F275" s="364"/>
      <c r="G275" s="364"/>
      <c r="H275" s="364"/>
      <c r="I275" s="364"/>
      <c r="J275" s="364"/>
      <c r="K275" s="364"/>
      <c r="L275" s="364"/>
      <c r="M275" s="364"/>
      <c r="N275" s="364"/>
      <c r="O275" s="364"/>
      <c r="P275" s="364"/>
      <c r="Q275" s="364"/>
      <c r="R275" s="364"/>
      <c r="S275" s="364"/>
      <c r="T275" s="364"/>
      <c r="U275" s="364"/>
      <c r="V275" s="364"/>
      <c r="W275" s="364"/>
      <c r="X275" s="364"/>
      <c r="Y275" s="364"/>
      <c r="Z275" s="364"/>
      <c r="AA275" s="364"/>
      <c r="AB275" s="364"/>
      <c r="AC275" s="364"/>
      <c r="AD275" s="364"/>
      <c r="AE275" s="364"/>
      <c r="AF275" s="364"/>
      <c r="AG275" s="364"/>
      <c r="AH275" s="364"/>
      <c r="AI275" s="364"/>
      <c r="AJ275" s="364"/>
      <c r="AK275" s="364"/>
      <c r="AL275" s="364"/>
      <c r="AM275" s="364"/>
      <c r="AN275" s="364"/>
      <c r="AO275" s="364"/>
      <c r="AP275" s="364"/>
      <c r="AQ275" s="364"/>
      <c r="AR275" s="364"/>
      <c r="AS275" s="364"/>
      <c r="AT275" s="364"/>
      <c r="AU275" s="364"/>
      <c r="AV275" s="364"/>
      <c r="AW275" s="364"/>
      <c r="AX275" s="364"/>
      <c r="AY275" s="364"/>
      <c r="AZ275" s="364"/>
      <c r="BA275" s="364"/>
      <c r="BB275" s="364"/>
      <c r="BC275" s="364"/>
      <c r="BD275" s="364"/>
      <c r="BE275" s="364"/>
      <c r="BF275" s="364"/>
      <c r="BG275" s="364"/>
      <c r="BH275" s="364"/>
      <c r="BI275" s="364"/>
      <c r="BJ275" s="364"/>
      <c r="BK275" s="364"/>
      <c r="BL275" s="364"/>
      <c r="BM275" s="364"/>
      <c r="BN275" s="364"/>
      <c r="BO275" s="364"/>
      <c r="BP275" s="364"/>
      <c r="BQ275" s="364"/>
      <c r="BR275" s="364"/>
      <c r="BS275" s="364"/>
      <c r="BT275" s="364"/>
      <c r="BU275" s="364"/>
      <c r="BV275" s="364"/>
      <c r="BW275" s="364"/>
      <c r="BX275" s="364"/>
      <c r="BY275" s="364"/>
      <c r="BZ275" s="364"/>
      <c r="CA275" s="364"/>
      <c r="CB275" s="364"/>
      <c r="CC275" s="364"/>
      <c r="CD275" s="364"/>
      <c r="CE275" s="364"/>
      <c r="CF275" s="364"/>
      <c r="CG275" s="364"/>
      <c r="CH275" s="364"/>
      <c r="CI275" s="364"/>
      <c r="CJ275" s="364"/>
      <c r="CK275" s="364"/>
      <c r="CL275" s="364"/>
    </row>
    <row r="276" spans="1:90" ht="27" customHeight="1">
      <c r="A276" s="364"/>
      <c r="B276" s="364"/>
      <c r="C276" s="364"/>
      <c r="D276" s="364"/>
      <c r="E276" s="364"/>
      <c r="F276" s="364"/>
      <c r="G276" s="364"/>
      <c r="H276" s="364"/>
      <c r="I276" s="364"/>
      <c r="J276" s="364"/>
      <c r="K276" s="364"/>
      <c r="L276" s="364"/>
      <c r="M276" s="364"/>
      <c r="N276" s="364"/>
      <c r="O276" s="364"/>
      <c r="P276" s="364"/>
      <c r="Q276" s="364"/>
      <c r="R276" s="364"/>
      <c r="S276" s="364"/>
      <c r="T276" s="364"/>
      <c r="U276" s="364"/>
      <c r="V276" s="364"/>
      <c r="W276" s="364"/>
      <c r="X276" s="364"/>
      <c r="Y276" s="364"/>
      <c r="Z276" s="364"/>
      <c r="AA276" s="364"/>
      <c r="AB276" s="364"/>
      <c r="AC276" s="364"/>
      <c r="AD276" s="364"/>
      <c r="AE276" s="364"/>
      <c r="AF276" s="364"/>
      <c r="AG276" s="364"/>
      <c r="AH276" s="364"/>
      <c r="AI276" s="364"/>
      <c r="AJ276" s="364"/>
      <c r="AK276" s="364"/>
      <c r="AL276" s="364"/>
      <c r="AM276" s="364"/>
      <c r="AN276" s="364"/>
      <c r="AO276" s="364"/>
      <c r="AP276" s="364"/>
      <c r="AQ276" s="364"/>
      <c r="AR276" s="364"/>
      <c r="AS276" s="364"/>
      <c r="AT276" s="364"/>
      <c r="AU276" s="364"/>
      <c r="AV276" s="364"/>
      <c r="AW276" s="364"/>
      <c r="AX276" s="364"/>
      <c r="AY276" s="364"/>
      <c r="AZ276" s="364"/>
      <c r="BA276" s="364"/>
      <c r="BB276" s="364"/>
      <c r="BC276" s="364"/>
      <c r="BD276" s="364"/>
      <c r="BE276" s="364"/>
      <c r="BF276" s="364"/>
      <c r="BG276" s="364"/>
      <c r="BH276" s="364"/>
      <c r="BI276" s="364"/>
      <c r="BJ276" s="364"/>
      <c r="BK276" s="364"/>
      <c r="BL276" s="364"/>
      <c r="BM276" s="364"/>
      <c r="BN276" s="364"/>
      <c r="BO276" s="364"/>
      <c r="BP276" s="364"/>
      <c r="BQ276" s="364"/>
      <c r="BR276" s="364"/>
      <c r="BS276" s="364"/>
      <c r="BT276" s="364"/>
      <c r="BU276" s="364"/>
      <c r="BV276" s="364"/>
      <c r="BW276" s="364"/>
      <c r="BX276" s="364"/>
      <c r="BY276" s="364"/>
      <c r="BZ276" s="364"/>
      <c r="CA276" s="364"/>
      <c r="CB276" s="364"/>
      <c r="CC276" s="364"/>
      <c r="CD276" s="364"/>
      <c r="CE276" s="364"/>
      <c r="CF276" s="364"/>
      <c r="CG276" s="364"/>
      <c r="CH276" s="364"/>
      <c r="CI276" s="364"/>
      <c r="CJ276" s="364"/>
      <c r="CK276" s="364"/>
      <c r="CL276" s="364"/>
    </row>
    <row r="277" spans="1:90" ht="27" customHeight="1">
      <c r="A277" s="364"/>
      <c r="B277" s="364"/>
      <c r="C277" s="364"/>
      <c r="D277" s="364"/>
      <c r="E277" s="364"/>
      <c r="F277" s="364"/>
      <c r="G277" s="364"/>
      <c r="H277" s="364"/>
      <c r="I277" s="364"/>
      <c r="J277" s="364"/>
      <c r="K277" s="364"/>
      <c r="L277" s="364"/>
      <c r="M277" s="364"/>
      <c r="N277" s="364"/>
      <c r="O277" s="364"/>
      <c r="P277" s="364"/>
      <c r="Q277" s="364"/>
      <c r="R277" s="364"/>
      <c r="S277" s="364"/>
      <c r="T277" s="364"/>
      <c r="U277" s="364"/>
      <c r="V277" s="364"/>
      <c r="W277" s="364"/>
      <c r="X277" s="364"/>
      <c r="Y277" s="364"/>
      <c r="Z277" s="364"/>
      <c r="AA277" s="364"/>
      <c r="AB277" s="364"/>
      <c r="AC277" s="364"/>
      <c r="AD277" s="364"/>
      <c r="AE277" s="364"/>
      <c r="AF277" s="364"/>
      <c r="AG277" s="364"/>
      <c r="AH277" s="364"/>
      <c r="AI277" s="364"/>
      <c r="AJ277" s="364"/>
      <c r="AK277" s="364"/>
      <c r="AL277" s="364"/>
      <c r="AM277" s="364"/>
      <c r="AN277" s="364"/>
      <c r="AO277" s="364"/>
      <c r="AP277" s="364"/>
      <c r="AQ277" s="364"/>
      <c r="AR277" s="364"/>
      <c r="AS277" s="364"/>
      <c r="AT277" s="364"/>
      <c r="AU277" s="364"/>
      <c r="AV277" s="364"/>
      <c r="AW277" s="364"/>
      <c r="AX277" s="364"/>
      <c r="AY277" s="364"/>
      <c r="AZ277" s="364"/>
      <c r="BA277" s="364"/>
      <c r="BB277" s="364"/>
      <c r="BC277" s="364"/>
      <c r="BD277" s="364"/>
      <c r="BE277" s="364"/>
      <c r="BF277" s="364"/>
      <c r="BG277" s="364"/>
      <c r="BH277" s="364"/>
      <c r="BI277" s="364"/>
      <c r="BJ277" s="364"/>
      <c r="BK277" s="364"/>
      <c r="BL277" s="364"/>
      <c r="BM277" s="364"/>
      <c r="BN277" s="364"/>
      <c r="BO277" s="364"/>
      <c r="BP277" s="364"/>
      <c r="BQ277" s="364"/>
      <c r="BR277" s="364"/>
      <c r="BS277" s="364"/>
      <c r="BT277" s="364"/>
      <c r="BU277" s="364"/>
      <c r="BV277" s="364"/>
      <c r="BW277" s="364"/>
      <c r="BX277" s="364"/>
      <c r="BY277" s="364"/>
      <c r="BZ277" s="364"/>
      <c r="CA277" s="364"/>
      <c r="CB277" s="364"/>
      <c r="CC277" s="364"/>
      <c r="CD277" s="364"/>
      <c r="CE277" s="364"/>
      <c r="CF277" s="364"/>
      <c r="CG277" s="364"/>
      <c r="CH277" s="364"/>
      <c r="CI277" s="364"/>
      <c r="CJ277" s="364"/>
      <c r="CK277" s="364"/>
      <c r="CL277" s="364"/>
    </row>
    <row r="278" spans="1:90" ht="27" customHeight="1">
      <c r="A278" s="364"/>
      <c r="B278" s="364"/>
      <c r="C278" s="364"/>
      <c r="D278" s="364"/>
      <c r="E278" s="364"/>
      <c r="F278" s="364"/>
      <c r="G278" s="364"/>
      <c r="H278" s="364"/>
      <c r="I278" s="364"/>
      <c r="J278" s="364"/>
      <c r="K278" s="364"/>
      <c r="L278" s="364"/>
      <c r="M278" s="364"/>
      <c r="N278" s="364"/>
      <c r="O278" s="364"/>
      <c r="P278" s="364"/>
      <c r="Q278" s="364"/>
      <c r="R278" s="364"/>
      <c r="S278" s="364"/>
      <c r="T278" s="364"/>
      <c r="U278" s="364"/>
      <c r="V278" s="364"/>
      <c r="W278" s="364"/>
      <c r="X278" s="364"/>
      <c r="Y278" s="364"/>
      <c r="Z278" s="364"/>
      <c r="AA278" s="364"/>
      <c r="AB278" s="364"/>
      <c r="AC278" s="364"/>
      <c r="AD278" s="364"/>
      <c r="AE278" s="364"/>
      <c r="AF278" s="364"/>
      <c r="AG278" s="364"/>
      <c r="AH278" s="364"/>
      <c r="AI278" s="364"/>
      <c r="AJ278" s="364"/>
      <c r="AK278" s="364"/>
      <c r="AL278" s="364"/>
      <c r="AM278" s="364"/>
      <c r="AN278" s="364"/>
      <c r="AO278" s="364"/>
      <c r="AP278" s="364"/>
      <c r="AQ278" s="364"/>
      <c r="AR278" s="364"/>
      <c r="AS278" s="364"/>
      <c r="AT278" s="364"/>
      <c r="AU278" s="364"/>
      <c r="AV278" s="364"/>
      <c r="AW278" s="364"/>
      <c r="AX278" s="364"/>
      <c r="AY278" s="364"/>
      <c r="AZ278" s="364"/>
      <c r="BA278" s="364"/>
      <c r="BB278" s="364"/>
      <c r="BC278" s="364"/>
      <c r="BD278" s="364"/>
      <c r="BE278" s="364"/>
      <c r="BF278" s="364"/>
      <c r="BG278" s="364"/>
      <c r="BH278" s="364"/>
      <c r="BI278" s="364"/>
      <c r="BJ278" s="364"/>
      <c r="BK278" s="364"/>
      <c r="BL278" s="364"/>
      <c r="BM278" s="364"/>
      <c r="BN278" s="364"/>
      <c r="BO278" s="364"/>
      <c r="BP278" s="364"/>
      <c r="BQ278" s="364"/>
      <c r="BR278" s="364"/>
      <c r="BS278" s="364"/>
      <c r="BT278" s="364"/>
      <c r="BU278" s="364"/>
      <c r="BV278" s="364"/>
      <c r="BW278" s="364"/>
      <c r="BX278" s="364"/>
      <c r="BY278" s="364"/>
      <c r="BZ278" s="364"/>
      <c r="CA278" s="364"/>
      <c r="CB278" s="364"/>
      <c r="CC278" s="364"/>
      <c r="CD278" s="364"/>
      <c r="CE278" s="364"/>
      <c r="CF278" s="364"/>
      <c r="CG278" s="364"/>
      <c r="CH278" s="364"/>
      <c r="CI278" s="364"/>
      <c r="CJ278" s="364"/>
      <c r="CK278" s="364"/>
      <c r="CL278" s="364"/>
    </row>
    <row r="279" spans="1:90" ht="27" customHeight="1">
      <c r="A279" s="364"/>
      <c r="B279" s="364"/>
      <c r="C279" s="364"/>
      <c r="D279" s="364"/>
      <c r="E279" s="364"/>
      <c r="F279" s="364"/>
      <c r="G279" s="364"/>
      <c r="H279" s="364"/>
      <c r="I279" s="364"/>
      <c r="J279" s="364"/>
      <c r="K279" s="364"/>
      <c r="L279" s="364"/>
      <c r="M279" s="364"/>
      <c r="N279" s="364"/>
      <c r="O279" s="364"/>
      <c r="P279" s="364"/>
      <c r="Q279" s="364"/>
      <c r="R279" s="364"/>
      <c r="S279" s="364"/>
      <c r="T279" s="364"/>
      <c r="U279" s="364"/>
      <c r="V279" s="364"/>
      <c r="W279" s="364"/>
      <c r="X279" s="364"/>
      <c r="Y279" s="364"/>
      <c r="Z279" s="364"/>
      <c r="AA279" s="364"/>
      <c r="AB279" s="364"/>
      <c r="AC279" s="364"/>
      <c r="AD279" s="364"/>
      <c r="AE279" s="364"/>
      <c r="AF279" s="364"/>
      <c r="AG279" s="364"/>
      <c r="AH279" s="364"/>
      <c r="AI279" s="364"/>
      <c r="AJ279" s="364"/>
      <c r="AK279" s="364"/>
      <c r="AL279" s="364"/>
      <c r="AM279" s="364"/>
      <c r="AN279" s="364"/>
      <c r="AO279" s="364"/>
      <c r="AP279" s="364"/>
      <c r="AQ279" s="364"/>
      <c r="AR279" s="364"/>
      <c r="AS279" s="364"/>
      <c r="AT279" s="364"/>
      <c r="AU279" s="364"/>
      <c r="AV279" s="364"/>
      <c r="AW279" s="364"/>
      <c r="AX279" s="364"/>
      <c r="AY279" s="364"/>
      <c r="AZ279" s="364"/>
      <c r="BA279" s="364"/>
      <c r="BB279" s="364"/>
      <c r="BC279" s="364"/>
      <c r="BD279" s="364"/>
      <c r="BE279" s="364"/>
      <c r="BF279" s="364"/>
      <c r="BG279" s="364"/>
      <c r="BH279" s="364"/>
      <c r="BI279" s="364"/>
      <c r="BJ279" s="364"/>
      <c r="BK279" s="364"/>
      <c r="BL279" s="364"/>
      <c r="BM279" s="364"/>
      <c r="BN279" s="364"/>
      <c r="BO279" s="364"/>
      <c r="BP279" s="364"/>
      <c r="BQ279" s="364"/>
      <c r="BR279" s="364"/>
      <c r="BS279" s="364"/>
      <c r="BT279" s="364"/>
      <c r="BU279" s="364"/>
      <c r="BV279" s="364"/>
      <c r="BW279" s="364"/>
      <c r="BX279" s="364"/>
      <c r="BY279" s="364"/>
      <c r="BZ279" s="364"/>
      <c r="CA279" s="364"/>
      <c r="CB279" s="364"/>
      <c r="CC279" s="364"/>
      <c r="CD279" s="364"/>
      <c r="CE279" s="364"/>
      <c r="CF279" s="364"/>
      <c r="CG279" s="364"/>
      <c r="CH279" s="364"/>
      <c r="CI279" s="364"/>
      <c r="CJ279" s="364"/>
      <c r="CK279" s="364"/>
      <c r="CL279" s="364"/>
    </row>
    <row r="280" spans="1:90" ht="27" customHeight="1">
      <c r="A280" s="364"/>
      <c r="B280" s="364"/>
      <c r="C280" s="364"/>
      <c r="D280" s="364"/>
      <c r="E280" s="364"/>
      <c r="F280" s="364"/>
      <c r="G280" s="364"/>
      <c r="H280" s="364"/>
      <c r="I280" s="364"/>
      <c r="J280" s="364"/>
      <c r="K280" s="364"/>
      <c r="L280" s="364"/>
      <c r="M280" s="364"/>
      <c r="N280" s="364"/>
      <c r="O280" s="364"/>
      <c r="P280" s="364"/>
      <c r="Q280" s="364"/>
      <c r="R280" s="364"/>
      <c r="S280" s="364"/>
      <c r="T280" s="364"/>
      <c r="U280" s="364"/>
      <c r="V280" s="364"/>
      <c r="W280" s="364"/>
      <c r="X280" s="364"/>
      <c r="Y280" s="364"/>
      <c r="Z280" s="364"/>
      <c r="AA280" s="364"/>
      <c r="AB280" s="364"/>
      <c r="AC280" s="364"/>
      <c r="AD280" s="364"/>
      <c r="AE280" s="364"/>
      <c r="AF280" s="364"/>
      <c r="AG280" s="364"/>
      <c r="AH280" s="364"/>
      <c r="AI280" s="364"/>
      <c r="AJ280" s="364"/>
      <c r="AK280" s="364"/>
      <c r="AL280" s="364"/>
      <c r="AM280" s="364"/>
      <c r="AN280" s="364"/>
      <c r="AO280" s="364"/>
      <c r="AP280" s="364"/>
      <c r="AQ280" s="364"/>
      <c r="AR280" s="364"/>
      <c r="AS280" s="364"/>
      <c r="AT280" s="364"/>
      <c r="AU280" s="364"/>
      <c r="AV280" s="364"/>
      <c r="AW280" s="364"/>
      <c r="AX280" s="364"/>
      <c r="AY280" s="364"/>
      <c r="AZ280" s="364"/>
      <c r="BA280" s="364"/>
      <c r="BB280" s="364"/>
      <c r="BC280" s="364"/>
      <c r="BD280" s="364"/>
      <c r="BE280" s="364"/>
      <c r="BF280" s="364"/>
      <c r="BG280" s="364"/>
      <c r="BH280" s="364"/>
      <c r="BI280" s="364"/>
      <c r="BJ280" s="364"/>
      <c r="BK280" s="364"/>
      <c r="BL280" s="364"/>
      <c r="BM280" s="364"/>
      <c r="BN280" s="364"/>
      <c r="BO280" s="364"/>
      <c r="BP280" s="364"/>
      <c r="BQ280" s="364"/>
      <c r="BR280" s="364"/>
      <c r="BS280" s="364"/>
      <c r="BT280" s="364"/>
      <c r="BU280" s="364"/>
      <c r="BV280" s="364"/>
      <c r="BW280" s="364"/>
      <c r="BX280" s="364"/>
      <c r="BY280" s="364"/>
      <c r="BZ280" s="364"/>
      <c r="CA280" s="364"/>
      <c r="CB280" s="364"/>
      <c r="CC280" s="364"/>
      <c r="CD280" s="364"/>
      <c r="CE280" s="364"/>
      <c r="CF280" s="364"/>
      <c r="CG280" s="364"/>
      <c r="CH280" s="364"/>
      <c r="CI280" s="364"/>
      <c r="CJ280" s="364"/>
      <c r="CK280" s="364"/>
      <c r="CL280" s="364"/>
    </row>
    <row r="281" spans="1:90" ht="27" customHeight="1">
      <c r="A281" s="364"/>
      <c r="B281" s="364"/>
      <c r="C281" s="364"/>
      <c r="D281" s="364"/>
      <c r="E281" s="364"/>
      <c r="F281" s="364"/>
      <c r="G281" s="364"/>
      <c r="H281" s="364"/>
      <c r="I281" s="364"/>
      <c r="J281" s="364"/>
      <c r="K281" s="364"/>
      <c r="L281" s="364"/>
      <c r="M281" s="364"/>
      <c r="N281" s="364"/>
      <c r="O281" s="364"/>
      <c r="P281" s="364"/>
      <c r="Q281" s="364"/>
      <c r="R281" s="364"/>
      <c r="S281" s="364"/>
      <c r="T281" s="364"/>
      <c r="U281" s="364"/>
      <c r="V281" s="364"/>
      <c r="W281" s="364"/>
      <c r="X281" s="364"/>
      <c r="Y281" s="364"/>
      <c r="Z281" s="364"/>
      <c r="AA281" s="364"/>
      <c r="AB281" s="364"/>
      <c r="AC281" s="364"/>
      <c r="AD281" s="364"/>
      <c r="AE281" s="364"/>
      <c r="AF281" s="364"/>
      <c r="AG281" s="364"/>
      <c r="AH281" s="364"/>
      <c r="AI281" s="364"/>
      <c r="AJ281" s="364"/>
      <c r="AK281" s="364"/>
      <c r="AL281" s="364"/>
      <c r="AM281" s="364"/>
      <c r="AN281" s="364"/>
      <c r="AO281" s="364"/>
      <c r="AP281" s="364"/>
      <c r="AQ281" s="364"/>
      <c r="AR281" s="364"/>
      <c r="AS281" s="364"/>
      <c r="AT281" s="364"/>
      <c r="AU281" s="364"/>
      <c r="AV281" s="364"/>
      <c r="AW281" s="364"/>
      <c r="AX281" s="364"/>
      <c r="AY281" s="364"/>
      <c r="AZ281" s="364"/>
      <c r="BA281" s="364"/>
      <c r="BB281" s="364"/>
      <c r="BC281" s="364"/>
      <c r="BD281" s="364"/>
      <c r="BE281" s="364"/>
      <c r="BF281" s="364"/>
      <c r="BG281" s="364"/>
      <c r="BH281" s="364"/>
      <c r="BI281" s="364"/>
      <c r="BJ281" s="364"/>
      <c r="BK281" s="364"/>
      <c r="BL281" s="364"/>
      <c r="BM281" s="364"/>
      <c r="BN281" s="364"/>
      <c r="BO281" s="364"/>
      <c r="BP281" s="364"/>
      <c r="BQ281" s="364"/>
      <c r="BR281" s="364"/>
      <c r="BS281" s="364"/>
      <c r="BT281" s="364"/>
      <c r="BU281" s="364"/>
      <c r="BV281" s="364"/>
      <c r="BW281" s="364"/>
      <c r="BX281" s="364"/>
      <c r="BY281" s="364"/>
      <c r="BZ281" s="364"/>
      <c r="CA281" s="364"/>
      <c r="CB281" s="364"/>
      <c r="CC281" s="364"/>
      <c r="CD281" s="364"/>
      <c r="CE281" s="364"/>
      <c r="CF281" s="364"/>
      <c r="CG281" s="364"/>
      <c r="CH281" s="364"/>
      <c r="CI281" s="364"/>
      <c r="CJ281" s="364"/>
      <c r="CK281" s="364"/>
      <c r="CL281" s="364"/>
    </row>
    <row r="282" spans="1:90" ht="27" customHeight="1">
      <c r="A282" s="364"/>
      <c r="B282" s="364"/>
      <c r="C282" s="364"/>
      <c r="D282" s="364"/>
      <c r="E282" s="364"/>
      <c r="F282" s="364"/>
      <c r="G282" s="364"/>
      <c r="H282" s="364"/>
      <c r="I282" s="364"/>
      <c r="J282" s="364"/>
      <c r="K282" s="364"/>
      <c r="L282" s="364"/>
      <c r="M282" s="364"/>
      <c r="N282" s="364"/>
      <c r="O282" s="364"/>
      <c r="P282" s="364"/>
      <c r="Q282" s="364"/>
      <c r="R282" s="364"/>
      <c r="S282" s="364"/>
      <c r="T282" s="364"/>
      <c r="U282" s="364"/>
      <c r="V282" s="364"/>
      <c r="W282" s="364"/>
      <c r="X282" s="364"/>
      <c r="Y282" s="364"/>
      <c r="Z282" s="364"/>
      <c r="AA282" s="364"/>
      <c r="AB282" s="364"/>
      <c r="AC282" s="364"/>
      <c r="AD282" s="364"/>
      <c r="AE282" s="364"/>
      <c r="AF282" s="364"/>
      <c r="AG282" s="364"/>
      <c r="AH282" s="364"/>
      <c r="AI282" s="364"/>
      <c r="AJ282" s="364"/>
      <c r="AK282" s="364"/>
      <c r="AL282" s="364"/>
      <c r="AM282" s="364"/>
      <c r="AN282" s="364"/>
      <c r="AO282" s="364"/>
      <c r="AP282" s="364"/>
      <c r="AQ282" s="364"/>
      <c r="AR282" s="364"/>
      <c r="AS282" s="364"/>
      <c r="AT282" s="364"/>
      <c r="AU282" s="364"/>
      <c r="AV282" s="364"/>
      <c r="AW282" s="364"/>
      <c r="AX282" s="364"/>
      <c r="AY282" s="364"/>
      <c r="AZ282" s="364"/>
      <c r="BA282" s="364"/>
      <c r="BB282" s="364"/>
      <c r="BC282" s="364"/>
      <c r="BD282" s="364"/>
      <c r="BE282" s="364"/>
      <c r="BF282" s="364"/>
      <c r="BG282" s="364"/>
      <c r="BH282" s="364"/>
      <c r="BI282" s="364"/>
      <c r="BJ282" s="364"/>
      <c r="BK282" s="364"/>
      <c r="BL282" s="364"/>
      <c r="BM282" s="364"/>
      <c r="BN282" s="364"/>
      <c r="BO282" s="364"/>
      <c r="BP282" s="364"/>
      <c r="BQ282" s="364"/>
      <c r="BR282" s="364"/>
      <c r="BS282" s="364"/>
      <c r="BT282" s="364"/>
      <c r="BU282" s="364"/>
      <c r="BV282" s="364"/>
      <c r="BW282" s="364"/>
      <c r="BX282" s="364"/>
      <c r="BY282" s="364"/>
      <c r="BZ282" s="364"/>
      <c r="CA282" s="364"/>
      <c r="CB282" s="364"/>
      <c r="CC282" s="364"/>
      <c r="CD282" s="364"/>
      <c r="CE282" s="364"/>
      <c r="CF282" s="364"/>
      <c r="CG282" s="364"/>
      <c r="CH282" s="364"/>
      <c r="CI282" s="364"/>
      <c r="CJ282" s="364"/>
      <c r="CK282" s="364"/>
      <c r="CL282" s="364"/>
    </row>
    <row r="283" spans="1:90" ht="27" customHeight="1">
      <c r="A283" s="364"/>
      <c r="B283" s="364"/>
      <c r="C283" s="364"/>
      <c r="D283" s="364"/>
      <c r="E283" s="364"/>
      <c r="F283" s="364"/>
      <c r="G283" s="364"/>
      <c r="H283" s="364"/>
      <c r="I283" s="364"/>
      <c r="J283" s="364"/>
      <c r="K283" s="364"/>
      <c r="L283" s="364"/>
      <c r="M283" s="364"/>
      <c r="N283" s="364"/>
      <c r="O283" s="364"/>
      <c r="P283" s="364"/>
      <c r="Q283" s="364"/>
      <c r="R283" s="364"/>
      <c r="S283" s="364"/>
      <c r="T283" s="364"/>
      <c r="U283" s="364"/>
      <c r="V283" s="364"/>
      <c r="W283" s="364"/>
      <c r="X283" s="364"/>
      <c r="Y283" s="364"/>
      <c r="Z283" s="364"/>
      <c r="AA283" s="364"/>
      <c r="AB283" s="364"/>
      <c r="AC283" s="364"/>
      <c r="AD283" s="364"/>
      <c r="AE283" s="364"/>
      <c r="AF283" s="364"/>
      <c r="AG283" s="364"/>
      <c r="AH283" s="364"/>
      <c r="AI283" s="364"/>
      <c r="AJ283" s="364"/>
      <c r="AK283" s="364"/>
      <c r="AL283" s="364"/>
      <c r="AM283" s="364"/>
      <c r="AN283" s="364"/>
      <c r="AO283" s="364"/>
      <c r="AP283" s="364"/>
      <c r="AQ283" s="364"/>
      <c r="AR283" s="364"/>
      <c r="AS283" s="364"/>
      <c r="AT283" s="364"/>
      <c r="AU283" s="364"/>
      <c r="AV283" s="364"/>
      <c r="AW283" s="364"/>
      <c r="AX283" s="364"/>
      <c r="AY283" s="364"/>
      <c r="AZ283" s="364"/>
      <c r="BA283" s="364"/>
      <c r="BB283" s="364"/>
      <c r="BC283" s="364"/>
      <c r="BD283" s="364"/>
      <c r="BE283" s="364"/>
      <c r="BF283" s="364"/>
      <c r="BG283" s="364"/>
      <c r="BH283" s="364"/>
      <c r="BI283" s="364"/>
      <c r="BJ283" s="364"/>
      <c r="BK283" s="364"/>
      <c r="BL283" s="364"/>
      <c r="BM283" s="364"/>
      <c r="BN283" s="364"/>
      <c r="BO283" s="364"/>
      <c r="BP283" s="364"/>
      <c r="BQ283" s="364"/>
      <c r="BR283" s="364"/>
      <c r="BS283" s="364"/>
      <c r="BT283" s="364"/>
      <c r="BU283" s="364"/>
      <c r="BV283" s="364"/>
      <c r="BW283" s="364"/>
      <c r="BX283" s="364"/>
      <c r="BY283" s="364"/>
      <c r="BZ283" s="364"/>
      <c r="CA283" s="364"/>
      <c r="CB283" s="364"/>
      <c r="CC283" s="364"/>
      <c r="CD283" s="364"/>
      <c r="CE283" s="364"/>
      <c r="CF283" s="364"/>
      <c r="CG283" s="364"/>
      <c r="CH283" s="364"/>
      <c r="CI283" s="364"/>
      <c r="CJ283" s="364"/>
      <c r="CK283" s="364"/>
      <c r="CL283" s="364"/>
    </row>
    <row r="284" spans="1:90" ht="27" customHeight="1">
      <c r="A284" s="364"/>
      <c r="B284" s="364"/>
      <c r="C284" s="364"/>
      <c r="D284" s="364"/>
      <c r="E284" s="364"/>
      <c r="F284" s="364"/>
      <c r="G284" s="364"/>
      <c r="H284" s="364"/>
      <c r="I284" s="364"/>
      <c r="J284" s="364"/>
      <c r="K284" s="364"/>
      <c r="L284" s="364"/>
      <c r="M284" s="364"/>
      <c r="N284" s="364"/>
      <c r="O284" s="364"/>
      <c r="P284" s="364"/>
      <c r="Q284" s="364"/>
      <c r="R284" s="364"/>
      <c r="S284" s="364"/>
      <c r="T284" s="364"/>
      <c r="U284" s="364"/>
      <c r="V284" s="364"/>
      <c r="W284" s="364"/>
      <c r="X284" s="364"/>
      <c r="Y284" s="364"/>
      <c r="Z284" s="364"/>
      <c r="AA284" s="364"/>
      <c r="AB284" s="364"/>
      <c r="AC284" s="364"/>
      <c r="AD284" s="364"/>
      <c r="AE284" s="364"/>
      <c r="AF284" s="364"/>
      <c r="AG284" s="364"/>
      <c r="AH284" s="364"/>
      <c r="AI284" s="364"/>
      <c r="AJ284" s="364"/>
      <c r="AK284" s="364"/>
      <c r="AL284" s="364"/>
      <c r="AM284" s="364"/>
      <c r="AN284" s="364"/>
      <c r="AO284" s="364"/>
      <c r="AP284" s="364"/>
      <c r="AQ284" s="364"/>
      <c r="AR284" s="364"/>
      <c r="AS284" s="364"/>
      <c r="AT284" s="364"/>
      <c r="AU284" s="364"/>
      <c r="AV284" s="364"/>
      <c r="AW284" s="364"/>
      <c r="AX284" s="364"/>
      <c r="AY284" s="364"/>
      <c r="AZ284" s="364"/>
      <c r="BA284" s="364"/>
      <c r="BB284" s="364"/>
      <c r="BC284" s="364"/>
      <c r="BD284" s="364"/>
      <c r="BE284" s="364"/>
      <c r="BF284" s="364"/>
      <c r="BG284" s="364"/>
      <c r="BH284" s="364"/>
      <c r="BI284" s="364"/>
      <c r="BJ284" s="364"/>
      <c r="BK284" s="364"/>
      <c r="BL284" s="364"/>
      <c r="BM284" s="364"/>
      <c r="BN284" s="364"/>
      <c r="BO284" s="364"/>
      <c r="BP284" s="364"/>
      <c r="BQ284" s="364"/>
      <c r="BR284" s="364"/>
      <c r="BS284" s="364"/>
      <c r="BT284" s="364"/>
      <c r="BU284" s="364"/>
      <c r="BV284" s="364"/>
      <c r="BW284" s="364"/>
      <c r="BX284" s="364"/>
      <c r="BY284" s="364"/>
      <c r="BZ284" s="364"/>
      <c r="CA284" s="364"/>
      <c r="CB284" s="364"/>
      <c r="CC284" s="364"/>
      <c r="CD284" s="364"/>
      <c r="CE284" s="364"/>
      <c r="CF284" s="364"/>
      <c r="CG284" s="364"/>
      <c r="CH284" s="364"/>
      <c r="CI284" s="364"/>
      <c r="CJ284" s="364"/>
      <c r="CK284" s="364"/>
      <c r="CL284" s="364"/>
    </row>
    <row r="285" spans="1:90" ht="27" customHeight="1">
      <c r="A285" s="364"/>
      <c r="B285" s="364"/>
      <c r="C285" s="364"/>
      <c r="D285" s="364"/>
      <c r="E285" s="364"/>
      <c r="F285" s="364"/>
      <c r="G285" s="364"/>
      <c r="H285" s="364"/>
      <c r="I285" s="364"/>
      <c r="J285" s="364"/>
      <c r="K285" s="364"/>
      <c r="L285" s="364"/>
      <c r="M285" s="364"/>
      <c r="N285" s="364"/>
      <c r="O285" s="364"/>
      <c r="P285" s="364"/>
      <c r="Q285" s="364"/>
      <c r="R285" s="364"/>
      <c r="S285" s="364"/>
      <c r="T285" s="364"/>
      <c r="U285" s="364"/>
      <c r="V285" s="364"/>
      <c r="W285" s="364"/>
      <c r="X285" s="364"/>
      <c r="Y285" s="364"/>
      <c r="Z285" s="364"/>
      <c r="AA285" s="364"/>
      <c r="AB285" s="364"/>
      <c r="AC285" s="364"/>
      <c r="AD285" s="364"/>
      <c r="AE285" s="364"/>
      <c r="AF285" s="364"/>
      <c r="AG285" s="364"/>
      <c r="AH285" s="364"/>
      <c r="AI285" s="364"/>
      <c r="AJ285" s="364"/>
      <c r="AK285" s="364"/>
      <c r="AL285" s="364"/>
      <c r="AM285" s="364"/>
      <c r="AN285" s="364"/>
      <c r="AO285" s="364"/>
      <c r="AP285" s="364"/>
      <c r="AQ285" s="364"/>
      <c r="AR285" s="364"/>
      <c r="AS285" s="364"/>
      <c r="AT285" s="364"/>
      <c r="AU285" s="364"/>
      <c r="AV285" s="364"/>
      <c r="AW285" s="364"/>
      <c r="AX285" s="364"/>
      <c r="AY285" s="364"/>
      <c r="AZ285" s="364"/>
      <c r="BA285" s="364"/>
      <c r="BB285" s="364"/>
      <c r="BC285" s="364"/>
      <c r="BD285" s="364"/>
      <c r="BE285" s="364"/>
      <c r="BF285" s="364"/>
      <c r="BG285" s="364"/>
      <c r="BH285" s="364"/>
      <c r="BI285" s="364"/>
      <c r="BJ285" s="364"/>
      <c r="BK285" s="364"/>
      <c r="BL285" s="364"/>
      <c r="BM285" s="364"/>
      <c r="BN285" s="364"/>
      <c r="BO285" s="364"/>
      <c r="BP285" s="364"/>
      <c r="BQ285" s="364"/>
      <c r="BR285" s="364"/>
      <c r="BS285" s="364"/>
      <c r="BT285" s="364"/>
      <c r="BU285" s="364"/>
      <c r="BV285" s="364"/>
      <c r="BW285" s="364"/>
      <c r="BX285" s="364"/>
      <c r="BY285" s="364"/>
      <c r="BZ285" s="364"/>
      <c r="CA285" s="364"/>
      <c r="CB285" s="364"/>
      <c r="CC285" s="364"/>
      <c r="CD285" s="364"/>
      <c r="CE285" s="364"/>
      <c r="CF285" s="364"/>
      <c r="CG285" s="364"/>
      <c r="CH285" s="364"/>
      <c r="CI285" s="364"/>
      <c r="CJ285" s="364"/>
      <c r="CK285" s="364"/>
      <c r="CL285" s="364"/>
    </row>
    <row r="286" spans="1:90" ht="27" customHeight="1">
      <c r="A286" s="364"/>
      <c r="B286" s="364"/>
      <c r="C286" s="364"/>
      <c r="D286" s="364"/>
      <c r="E286" s="364"/>
      <c r="F286" s="364"/>
      <c r="G286" s="364"/>
      <c r="H286" s="364"/>
      <c r="I286" s="364"/>
      <c r="J286" s="364"/>
      <c r="K286" s="364"/>
      <c r="L286" s="364"/>
      <c r="M286" s="364"/>
      <c r="N286" s="364"/>
      <c r="O286" s="364"/>
      <c r="P286" s="364"/>
      <c r="Q286" s="364"/>
      <c r="R286" s="364"/>
      <c r="S286" s="364"/>
      <c r="T286" s="364"/>
      <c r="U286" s="364"/>
      <c r="V286" s="364"/>
      <c r="W286" s="364"/>
      <c r="X286" s="364"/>
      <c r="Y286" s="364"/>
      <c r="Z286" s="364"/>
      <c r="AA286" s="364"/>
      <c r="AB286" s="364"/>
      <c r="AC286" s="364"/>
      <c r="AD286" s="364"/>
      <c r="AE286" s="364"/>
      <c r="AF286" s="364"/>
      <c r="AG286" s="364"/>
      <c r="AH286" s="364"/>
      <c r="AI286" s="364"/>
      <c r="AJ286" s="364"/>
      <c r="AK286" s="364"/>
      <c r="AL286" s="364"/>
      <c r="AM286" s="364"/>
      <c r="AN286" s="364"/>
      <c r="AO286" s="364"/>
      <c r="AP286" s="364"/>
      <c r="AQ286" s="364"/>
      <c r="AR286" s="364"/>
      <c r="AS286" s="364"/>
      <c r="AT286" s="364"/>
      <c r="AU286" s="364"/>
      <c r="AV286" s="364"/>
      <c r="AW286" s="364"/>
      <c r="AX286" s="364"/>
      <c r="AY286" s="364"/>
      <c r="AZ286" s="364"/>
      <c r="BA286" s="364"/>
      <c r="BB286" s="364"/>
      <c r="BC286" s="364"/>
      <c r="BD286" s="364"/>
      <c r="BE286" s="364"/>
      <c r="BF286" s="364"/>
      <c r="BG286" s="364"/>
      <c r="BH286" s="364"/>
      <c r="BI286" s="364"/>
      <c r="BJ286" s="364"/>
      <c r="BK286" s="364"/>
      <c r="BL286" s="364"/>
      <c r="BM286" s="364"/>
      <c r="BN286" s="364"/>
      <c r="BO286" s="364"/>
      <c r="BP286" s="364"/>
      <c r="BQ286" s="364"/>
      <c r="BR286" s="364"/>
      <c r="BS286" s="364"/>
      <c r="BT286" s="364"/>
      <c r="BU286" s="364"/>
      <c r="BV286" s="364"/>
      <c r="BW286" s="364"/>
      <c r="BX286" s="364"/>
      <c r="BY286" s="364"/>
      <c r="BZ286" s="364"/>
      <c r="CA286" s="364"/>
      <c r="CB286" s="364"/>
      <c r="CC286" s="364"/>
      <c r="CD286" s="364"/>
      <c r="CE286" s="364"/>
      <c r="CF286" s="364"/>
      <c r="CG286" s="364"/>
      <c r="CH286" s="364"/>
      <c r="CI286" s="364"/>
      <c r="CJ286" s="364"/>
      <c r="CK286" s="364"/>
      <c r="CL286" s="364"/>
    </row>
    <row r="287" spans="1:90" ht="27" customHeight="1">
      <c r="A287" s="364"/>
      <c r="B287" s="364"/>
      <c r="C287" s="364"/>
      <c r="D287" s="364"/>
      <c r="E287" s="364"/>
      <c r="F287" s="364"/>
      <c r="G287" s="364"/>
      <c r="H287" s="364"/>
      <c r="I287" s="364"/>
      <c r="J287" s="364"/>
      <c r="K287" s="364"/>
      <c r="L287" s="364"/>
      <c r="M287" s="364"/>
      <c r="N287" s="364"/>
      <c r="O287" s="364"/>
      <c r="P287" s="364"/>
      <c r="Q287" s="364"/>
      <c r="R287" s="364"/>
      <c r="S287" s="364"/>
      <c r="T287" s="364"/>
      <c r="U287" s="364"/>
      <c r="V287" s="364"/>
      <c r="W287" s="364"/>
      <c r="X287" s="364"/>
      <c r="Y287" s="364"/>
      <c r="Z287" s="364"/>
      <c r="AA287" s="364"/>
      <c r="AB287" s="364"/>
      <c r="AC287" s="364"/>
      <c r="AD287" s="364"/>
      <c r="AE287" s="364"/>
      <c r="AF287" s="364"/>
      <c r="AG287" s="364"/>
      <c r="AH287" s="364"/>
      <c r="AI287" s="364"/>
      <c r="AJ287" s="364"/>
      <c r="AK287" s="364"/>
      <c r="AL287" s="364"/>
      <c r="AM287" s="364"/>
      <c r="AN287" s="364"/>
      <c r="AO287" s="364"/>
      <c r="AP287" s="364"/>
      <c r="AQ287" s="364"/>
      <c r="AR287" s="364"/>
      <c r="AS287" s="364"/>
      <c r="AT287" s="364"/>
      <c r="AU287" s="364"/>
      <c r="AV287" s="364"/>
      <c r="AW287" s="364"/>
      <c r="AX287" s="364"/>
      <c r="AY287" s="364"/>
      <c r="AZ287" s="364"/>
      <c r="BA287" s="364"/>
      <c r="BB287" s="364"/>
      <c r="BC287" s="364"/>
      <c r="BD287" s="364"/>
      <c r="BE287" s="364"/>
      <c r="BF287" s="364"/>
      <c r="BG287" s="364"/>
      <c r="BH287" s="364"/>
      <c r="BI287" s="364"/>
      <c r="BJ287" s="364"/>
      <c r="BK287" s="364"/>
      <c r="BL287" s="364"/>
      <c r="BM287" s="364"/>
      <c r="BN287" s="364"/>
      <c r="BO287" s="364"/>
      <c r="BP287" s="364"/>
      <c r="BQ287" s="364"/>
      <c r="BR287" s="364"/>
      <c r="BS287" s="364"/>
      <c r="BT287" s="364"/>
      <c r="BU287" s="364"/>
      <c r="BV287" s="364"/>
      <c r="BW287" s="364"/>
      <c r="BX287" s="364"/>
      <c r="BY287" s="364"/>
      <c r="BZ287" s="364"/>
      <c r="CA287" s="364"/>
      <c r="CB287" s="364"/>
      <c r="CC287" s="364"/>
      <c r="CD287" s="364"/>
      <c r="CE287" s="364"/>
      <c r="CF287" s="364"/>
      <c r="CG287" s="364"/>
      <c r="CH287" s="364"/>
      <c r="CI287" s="364"/>
      <c r="CJ287" s="364"/>
      <c r="CK287" s="364"/>
      <c r="CL287" s="364"/>
    </row>
    <row r="288" spans="1:90" ht="27" customHeight="1">
      <c r="A288" s="364"/>
      <c r="B288" s="364"/>
      <c r="C288" s="364"/>
      <c r="D288" s="364"/>
      <c r="E288" s="364"/>
      <c r="F288" s="364"/>
      <c r="G288" s="364"/>
      <c r="H288" s="364"/>
      <c r="I288" s="364"/>
      <c r="J288" s="364"/>
      <c r="K288" s="364"/>
      <c r="L288" s="364"/>
      <c r="M288" s="364"/>
      <c r="N288" s="364"/>
      <c r="O288" s="364"/>
      <c r="P288" s="364"/>
      <c r="Q288" s="364"/>
      <c r="R288" s="364"/>
      <c r="S288" s="364"/>
      <c r="T288" s="364"/>
      <c r="U288" s="364"/>
      <c r="V288" s="364"/>
      <c r="W288" s="364"/>
      <c r="X288" s="364"/>
      <c r="Y288" s="364"/>
      <c r="Z288" s="364"/>
      <c r="AA288" s="364"/>
      <c r="AB288" s="364"/>
      <c r="AC288" s="364"/>
      <c r="AD288" s="364"/>
      <c r="AE288" s="364"/>
      <c r="AF288" s="364"/>
      <c r="AG288" s="364"/>
      <c r="AH288" s="364"/>
      <c r="AI288" s="364"/>
      <c r="AJ288" s="364"/>
      <c r="AK288" s="364"/>
      <c r="AL288" s="364"/>
      <c r="AM288" s="364"/>
      <c r="AN288" s="364"/>
      <c r="AO288" s="364"/>
      <c r="AP288" s="364"/>
      <c r="AQ288" s="364"/>
      <c r="AR288" s="364"/>
      <c r="AS288" s="364"/>
      <c r="AT288" s="364"/>
      <c r="AU288" s="364"/>
      <c r="AV288" s="364"/>
      <c r="AW288" s="364"/>
      <c r="AX288" s="364"/>
      <c r="AY288" s="364"/>
      <c r="AZ288" s="364"/>
      <c r="BA288" s="364"/>
      <c r="BB288" s="364"/>
      <c r="BC288" s="364"/>
      <c r="BD288" s="364"/>
      <c r="BE288" s="364"/>
      <c r="BF288" s="364"/>
      <c r="BG288" s="364"/>
      <c r="BH288" s="364"/>
      <c r="BI288" s="364"/>
      <c r="BJ288" s="364"/>
      <c r="BK288" s="364"/>
      <c r="BL288" s="364"/>
      <c r="BM288" s="364"/>
      <c r="BN288" s="364"/>
      <c r="BO288" s="364"/>
      <c r="BP288" s="364"/>
      <c r="BQ288" s="364"/>
      <c r="BR288" s="364"/>
      <c r="BS288" s="364"/>
      <c r="BT288" s="364"/>
      <c r="BU288" s="364"/>
      <c r="BV288" s="364"/>
      <c r="BW288" s="364"/>
      <c r="BX288" s="364"/>
      <c r="BY288" s="364"/>
      <c r="BZ288" s="364"/>
      <c r="CA288" s="364"/>
      <c r="CB288" s="364"/>
      <c r="CC288" s="364"/>
      <c r="CD288" s="364"/>
      <c r="CE288" s="364"/>
      <c r="CF288" s="364"/>
      <c r="CG288" s="364"/>
      <c r="CH288" s="364"/>
      <c r="CI288" s="364"/>
      <c r="CJ288" s="364"/>
      <c r="CK288" s="364"/>
      <c r="CL288" s="364"/>
    </row>
    <row r="289" spans="1:90" ht="27" customHeight="1">
      <c r="A289" s="364"/>
      <c r="B289" s="364"/>
      <c r="C289" s="364"/>
      <c r="D289" s="364"/>
      <c r="E289" s="364"/>
      <c r="F289" s="364"/>
      <c r="G289" s="364"/>
      <c r="H289" s="364"/>
      <c r="I289" s="364"/>
      <c r="J289" s="364"/>
      <c r="K289" s="364"/>
      <c r="L289" s="364"/>
      <c r="M289" s="364"/>
      <c r="N289" s="364"/>
      <c r="O289" s="364"/>
      <c r="P289" s="364"/>
      <c r="Q289" s="364"/>
      <c r="R289" s="364"/>
      <c r="S289" s="364"/>
      <c r="T289" s="364"/>
      <c r="U289" s="364"/>
      <c r="V289" s="364"/>
      <c r="W289" s="364"/>
      <c r="X289" s="364"/>
      <c r="Y289" s="364"/>
      <c r="Z289" s="364"/>
      <c r="AA289" s="364"/>
      <c r="AB289" s="364"/>
      <c r="AC289" s="364"/>
      <c r="AD289" s="364"/>
      <c r="AE289" s="364"/>
      <c r="AF289" s="364"/>
      <c r="AG289" s="364"/>
      <c r="AH289" s="364"/>
      <c r="AI289" s="364"/>
      <c r="AJ289" s="364"/>
      <c r="AK289" s="364"/>
      <c r="AL289" s="364"/>
      <c r="AM289" s="364"/>
      <c r="AN289" s="364"/>
      <c r="AO289" s="364"/>
      <c r="AP289" s="364"/>
      <c r="AQ289" s="364"/>
      <c r="AR289" s="364"/>
      <c r="AS289" s="364"/>
      <c r="AT289" s="364"/>
      <c r="AU289" s="364"/>
      <c r="AV289" s="364"/>
      <c r="AW289" s="364"/>
      <c r="AX289" s="364"/>
      <c r="AY289" s="364"/>
      <c r="AZ289" s="364"/>
      <c r="BA289" s="364"/>
      <c r="BB289" s="364"/>
      <c r="BC289" s="364"/>
      <c r="BD289" s="364"/>
      <c r="BE289" s="364"/>
      <c r="BF289" s="364"/>
      <c r="BG289" s="364"/>
      <c r="BH289" s="364"/>
      <c r="BI289" s="364"/>
      <c r="BJ289" s="364"/>
      <c r="BK289" s="364"/>
      <c r="BL289" s="364"/>
      <c r="BM289" s="364"/>
      <c r="BN289" s="364"/>
      <c r="BO289" s="364"/>
      <c r="BP289" s="364"/>
      <c r="BQ289" s="364"/>
      <c r="BR289" s="364"/>
      <c r="BS289" s="364"/>
      <c r="BT289" s="364"/>
      <c r="BU289" s="364"/>
      <c r="BV289" s="364"/>
      <c r="BW289" s="364"/>
      <c r="BX289" s="364"/>
      <c r="BY289" s="364"/>
      <c r="BZ289" s="364"/>
      <c r="CA289" s="364"/>
      <c r="CB289" s="364"/>
      <c r="CC289" s="364"/>
      <c r="CD289" s="364"/>
      <c r="CE289" s="364"/>
      <c r="CF289" s="364"/>
      <c r="CG289" s="364"/>
      <c r="CH289" s="364"/>
      <c r="CI289" s="364"/>
      <c r="CJ289" s="364"/>
      <c r="CK289" s="364"/>
      <c r="CL289" s="364"/>
    </row>
    <row r="290" spans="1:90" ht="27" customHeight="1">
      <c r="A290" s="364"/>
      <c r="B290" s="364"/>
      <c r="C290" s="364"/>
      <c r="D290" s="364"/>
      <c r="E290" s="364"/>
      <c r="F290" s="364"/>
      <c r="G290" s="364"/>
      <c r="H290" s="364"/>
      <c r="I290" s="364"/>
      <c r="J290" s="364"/>
      <c r="K290" s="364"/>
      <c r="L290" s="364"/>
      <c r="M290" s="364"/>
      <c r="N290" s="364"/>
      <c r="O290" s="364"/>
      <c r="P290" s="364"/>
      <c r="Q290" s="364"/>
      <c r="R290" s="364"/>
      <c r="S290" s="364"/>
      <c r="T290" s="364"/>
      <c r="U290" s="364"/>
      <c r="V290" s="364"/>
      <c r="W290" s="364"/>
      <c r="X290" s="364"/>
      <c r="Y290" s="364"/>
      <c r="Z290" s="364"/>
      <c r="AA290" s="364"/>
      <c r="AB290" s="364"/>
      <c r="AC290" s="364"/>
      <c r="AD290" s="364"/>
      <c r="AE290" s="364"/>
      <c r="AF290" s="364"/>
      <c r="AG290" s="364"/>
      <c r="AH290" s="364"/>
      <c r="AI290" s="364"/>
      <c r="AJ290" s="364"/>
      <c r="AK290" s="364"/>
      <c r="AL290" s="364"/>
      <c r="AM290" s="364"/>
      <c r="AN290" s="364"/>
      <c r="AO290" s="364"/>
      <c r="AP290" s="364"/>
      <c r="AQ290" s="364"/>
      <c r="AR290" s="364"/>
      <c r="AS290" s="364"/>
      <c r="AT290" s="364"/>
      <c r="AU290" s="364"/>
      <c r="AV290" s="364"/>
      <c r="AW290" s="364"/>
      <c r="AX290" s="364"/>
      <c r="AY290" s="364"/>
      <c r="AZ290" s="364"/>
      <c r="BA290" s="364"/>
      <c r="BB290" s="364"/>
      <c r="BC290" s="364"/>
      <c r="BD290" s="364"/>
      <c r="BE290" s="364"/>
      <c r="BF290" s="364"/>
      <c r="BG290" s="364"/>
      <c r="BH290" s="364"/>
      <c r="BI290" s="364"/>
      <c r="BJ290" s="364"/>
      <c r="BK290" s="364"/>
      <c r="BL290" s="364"/>
      <c r="BM290" s="364"/>
      <c r="BN290" s="364"/>
      <c r="BO290" s="364"/>
      <c r="BP290" s="364"/>
      <c r="BQ290" s="364"/>
      <c r="BR290" s="364"/>
      <c r="BS290" s="364"/>
      <c r="BT290" s="364"/>
      <c r="BU290" s="364"/>
      <c r="BV290" s="364"/>
      <c r="BW290" s="364"/>
      <c r="BX290" s="364"/>
      <c r="BY290" s="364"/>
      <c r="BZ290" s="364"/>
      <c r="CA290" s="364"/>
      <c r="CB290" s="364"/>
      <c r="CC290" s="364"/>
      <c r="CD290" s="364"/>
      <c r="CE290" s="364"/>
      <c r="CF290" s="364"/>
      <c r="CG290" s="364"/>
      <c r="CH290" s="364"/>
      <c r="CI290" s="364"/>
      <c r="CJ290" s="364"/>
      <c r="CK290" s="364"/>
      <c r="CL290" s="364"/>
    </row>
    <row r="291" spans="1:90" ht="27" customHeight="1">
      <c r="A291" s="364"/>
      <c r="B291" s="364"/>
      <c r="C291" s="364"/>
      <c r="D291" s="364"/>
      <c r="E291" s="364"/>
      <c r="F291" s="364"/>
      <c r="G291" s="364"/>
      <c r="H291" s="364"/>
      <c r="I291" s="364"/>
      <c r="J291" s="364"/>
      <c r="K291" s="364"/>
      <c r="L291" s="364"/>
      <c r="M291" s="364"/>
      <c r="N291" s="364"/>
      <c r="O291" s="364"/>
      <c r="P291" s="364"/>
      <c r="Q291" s="364"/>
      <c r="R291" s="364"/>
      <c r="S291" s="364"/>
      <c r="T291" s="364"/>
      <c r="U291" s="364"/>
      <c r="V291" s="364"/>
      <c r="W291" s="364"/>
      <c r="X291" s="364"/>
      <c r="Y291" s="364"/>
      <c r="Z291" s="364"/>
      <c r="AA291" s="364"/>
      <c r="AB291" s="364"/>
      <c r="AC291" s="364"/>
      <c r="AD291" s="364"/>
      <c r="AE291" s="364"/>
      <c r="AF291" s="364"/>
      <c r="AG291" s="364"/>
      <c r="AH291" s="364"/>
      <c r="AI291" s="364"/>
      <c r="AJ291" s="364"/>
      <c r="AK291" s="364"/>
      <c r="AL291" s="364"/>
      <c r="AM291" s="364"/>
      <c r="AN291" s="364"/>
      <c r="AO291" s="364"/>
      <c r="AP291" s="364"/>
      <c r="AQ291" s="364"/>
      <c r="AR291" s="364"/>
      <c r="AS291" s="364"/>
      <c r="AT291" s="364"/>
      <c r="AU291" s="364"/>
      <c r="AV291" s="364"/>
      <c r="AW291" s="364"/>
      <c r="AX291" s="364"/>
      <c r="AY291" s="364"/>
      <c r="AZ291" s="364"/>
      <c r="BA291" s="364"/>
      <c r="BB291" s="364"/>
      <c r="BC291" s="364"/>
      <c r="BD291" s="364"/>
      <c r="BE291" s="364"/>
      <c r="BF291" s="364"/>
      <c r="BG291" s="364"/>
      <c r="BH291" s="364"/>
      <c r="BI291" s="364"/>
      <c r="BJ291" s="364"/>
      <c r="BK291" s="364"/>
      <c r="BL291" s="364"/>
      <c r="BM291" s="364"/>
      <c r="BN291" s="364"/>
      <c r="BO291" s="364"/>
      <c r="BP291" s="364"/>
      <c r="BQ291" s="364"/>
      <c r="BR291" s="364"/>
      <c r="BS291" s="364"/>
      <c r="BT291" s="364"/>
      <c r="BU291" s="364"/>
      <c r="BV291" s="364"/>
      <c r="BW291" s="364"/>
      <c r="BX291" s="364"/>
      <c r="BY291" s="364"/>
      <c r="BZ291" s="364"/>
      <c r="CA291" s="364"/>
      <c r="CB291" s="364"/>
      <c r="CC291" s="364"/>
      <c r="CD291" s="364"/>
      <c r="CE291" s="364"/>
      <c r="CF291" s="364"/>
      <c r="CG291" s="364"/>
      <c r="CH291" s="364"/>
      <c r="CI291" s="364"/>
      <c r="CJ291" s="364"/>
      <c r="CK291" s="364"/>
      <c r="CL291" s="364"/>
    </row>
    <row r="292" spans="1:90" ht="27" customHeight="1">
      <c r="A292" s="364"/>
      <c r="B292" s="364"/>
      <c r="C292" s="364"/>
      <c r="D292" s="364"/>
      <c r="E292" s="364"/>
      <c r="F292" s="364"/>
      <c r="G292" s="364"/>
      <c r="H292" s="364"/>
      <c r="I292" s="364"/>
      <c r="J292" s="364"/>
      <c r="K292" s="364"/>
      <c r="L292" s="364"/>
      <c r="M292" s="364"/>
      <c r="N292" s="364"/>
      <c r="O292" s="364"/>
      <c r="P292" s="364"/>
      <c r="Q292" s="364"/>
      <c r="R292" s="364"/>
      <c r="S292" s="364"/>
      <c r="T292" s="364"/>
      <c r="U292" s="364"/>
      <c r="V292" s="364"/>
      <c r="W292" s="364"/>
      <c r="X292" s="364"/>
      <c r="Y292" s="364"/>
      <c r="Z292" s="364"/>
      <c r="AA292" s="364"/>
      <c r="AB292" s="364"/>
      <c r="AC292" s="364"/>
      <c r="AD292" s="364"/>
      <c r="AE292" s="364"/>
      <c r="AF292" s="364"/>
      <c r="AG292" s="364"/>
      <c r="AH292" s="364"/>
      <c r="AI292" s="364"/>
      <c r="AJ292" s="364"/>
      <c r="AK292" s="364"/>
      <c r="AL292" s="364"/>
      <c r="AM292" s="364"/>
      <c r="AN292" s="364"/>
      <c r="AO292" s="364"/>
      <c r="AP292" s="364"/>
      <c r="AQ292" s="364"/>
      <c r="AR292" s="364"/>
      <c r="AS292" s="364"/>
      <c r="AT292" s="364"/>
      <c r="AU292" s="364"/>
      <c r="AV292" s="364"/>
      <c r="AW292" s="364"/>
      <c r="AX292" s="364"/>
      <c r="AY292" s="364"/>
      <c r="AZ292" s="364"/>
      <c r="BA292" s="364"/>
      <c r="BB292" s="364"/>
      <c r="BC292" s="364"/>
      <c r="BD292" s="364"/>
      <c r="BE292" s="364"/>
      <c r="BF292" s="364"/>
      <c r="BG292" s="364"/>
      <c r="BH292" s="364"/>
      <c r="BI292" s="364"/>
      <c r="BJ292" s="364"/>
      <c r="BK292" s="364"/>
      <c r="BL292" s="364"/>
      <c r="BM292" s="364"/>
      <c r="BN292" s="364"/>
      <c r="BO292" s="364"/>
      <c r="BP292" s="364"/>
      <c r="BQ292" s="364"/>
      <c r="BR292" s="364"/>
      <c r="BS292" s="364"/>
      <c r="BT292" s="364"/>
      <c r="BU292" s="364"/>
      <c r="BV292" s="364"/>
      <c r="BW292" s="364"/>
      <c r="BX292" s="364"/>
      <c r="BY292" s="364"/>
      <c r="BZ292" s="364"/>
      <c r="CA292" s="364"/>
      <c r="CB292" s="364"/>
      <c r="CC292" s="364"/>
      <c r="CD292" s="364"/>
      <c r="CE292" s="364"/>
      <c r="CF292" s="364"/>
      <c r="CG292" s="364"/>
      <c r="CH292" s="364"/>
      <c r="CI292" s="364"/>
      <c r="CJ292" s="364"/>
      <c r="CK292" s="364"/>
      <c r="CL292" s="364"/>
    </row>
    <row r="293" spans="1:90" ht="27" customHeight="1">
      <c r="A293" s="364"/>
      <c r="B293" s="364"/>
      <c r="C293" s="364"/>
      <c r="D293" s="364"/>
      <c r="E293" s="364"/>
      <c r="F293" s="364"/>
      <c r="G293" s="364"/>
      <c r="H293" s="364"/>
      <c r="I293" s="364"/>
      <c r="J293" s="364"/>
      <c r="K293" s="364"/>
      <c r="L293" s="364"/>
      <c r="M293" s="364"/>
      <c r="N293" s="364"/>
      <c r="O293" s="364"/>
      <c r="P293" s="364"/>
      <c r="Q293" s="364"/>
      <c r="R293" s="364"/>
      <c r="S293" s="364"/>
      <c r="T293" s="364"/>
      <c r="U293" s="364"/>
      <c r="V293" s="364"/>
      <c r="W293" s="364"/>
      <c r="X293" s="364"/>
      <c r="Y293" s="364"/>
      <c r="Z293" s="364"/>
      <c r="AA293" s="364"/>
      <c r="AB293" s="364"/>
      <c r="AC293" s="364"/>
      <c r="AD293" s="364"/>
      <c r="AE293" s="364"/>
      <c r="AF293" s="364"/>
      <c r="AG293" s="364"/>
      <c r="AH293" s="364"/>
      <c r="AI293" s="364"/>
      <c r="AJ293" s="364"/>
      <c r="AK293" s="364"/>
      <c r="AL293" s="364"/>
      <c r="AM293" s="364"/>
      <c r="AN293" s="364"/>
      <c r="AO293" s="364"/>
      <c r="AP293" s="364"/>
      <c r="AQ293" s="364"/>
      <c r="AR293" s="364"/>
      <c r="AS293" s="364"/>
      <c r="AT293" s="364"/>
      <c r="AU293" s="364"/>
      <c r="AV293" s="364"/>
      <c r="AW293" s="364"/>
      <c r="AX293" s="364"/>
      <c r="AY293" s="364"/>
      <c r="AZ293" s="364"/>
      <c r="BA293" s="364"/>
      <c r="BB293" s="364"/>
      <c r="BC293" s="364"/>
      <c r="BD293" s="364"/>
      <c r="BE293" s="364"/>
      <c r="BF293" s="364"/>
      <c r="BG293" s="364"/>
      <c r="BH293" s="364"/>
      <c r="BI293" s="364"/>
      <c r="BJ293" s="364"/>
      <c r="BK293" s="364"/>
      <c r="BL293" s="364"/>
      <c r="BM293" s="364"/>
      <c r="BN293" s="364"/>
      <c r="BO293" s="364"/>
      <c r="BP293" s="364"/>
      <c r="BQ293" s="364"/>
      <c r="BR293" s="364"/>
      <c r="BS293" s="364"/>
      <c r="BT293" s="364"/>
      <c r="BU293" s="364"/>
      <c r="BV293" s="364"/>
      <c r="BW293" s="364"/>
      <c r="BX293" s="364"/>
      <c r="BY293" s="364"/>
      <c r="BZ293" s="364"/>
      <c r="CA293" s="364"/>
      <c r="CB293" s="364"/>
      <c r="CC293" s="364"/>
      <c r="CD293" s="364"/>
      <c r="CE293" s="364"/>
      <c r="CF293" s="364"/>
      <c r="CG293" s="364"/>
      <c r="CH293" s="364"/>
      <c r="CI293" s="364"/>
      <c r="CJ293" s="364"/>
      <c r="CK293" s="364"/>
      <c r="CL293" s="364"/>
    </row>
    <row r="294" spans="1:90" ht="27" customHeight="1">
      <c r="A294" s="364"/>
      <c r="B294" s="364"/>
      <c r="C294" s="364"/>
      <c r="D294" s="364"/>
      <c r="E294" s="364"/>
      <c r="F294" s="364"/>
      <c r="G294" s="364"/>
      <c r="H294" s="364"/>
      <c r="I294" s="364"/>
      <c r="J294" s="364"/>
      <c r="K294" s="364"/>
      <c r="L294" s="364"/>
      <c r="M294" s="364"/>
      <c r="N294" s="364"/>
      <c r="O294" s="364"/>
      <c r="P294" s="364"/>
      <c r="Q294" s="364"/>
      <c r="R294" s="364"/>
      <c r="S294" s="364"/>
      <c r="T294" s="364"/>
      <c r="U294" s="364"/>
      <c r="V294" s="364"/>
      <c r="W294" s="364"/>
      <c r="X294" s="364"/>
      <c r="Y294" s="364"/>
      <c r="Z294" s="364"/>
      <c r="AA294" s="364"/>
      <c r="AB294" s="364"/>
      <c r="AC294" s="364"/>
      <c r="AD294" s="364"/>
      <c r="AE294" s="364"/>
      <c r="AF294" s="364"/>
      <c r="AG294" s="364"/>
      <c r="AH294" s="364"/>
      <c r="AI294" s="364"/>
      <c r="AJ294" s="364"/>
      <c r="AK294" s="364"/>
      <c r="AL294" s="364"/>
      <c r="AM294" s="364"/>
      <c r="AN294" s="364"/>
      <c r="AO294" s="364"/>
      <c r="AP294" s="364"/>
      <c r="AQ294" s="364"/>
      <c r="AR294" s="364"/>
      <c r="AS294" s="364"/>
      <c r="AT294" s="364"/>
      <c r="AU294" s="364"/>
      <c r="AV294" s="364"/>
      <c r="AW294" s="364"/>
      <c r="AX294" s="364"/>
      <c r="AY294" s="364"/>
      <c r="AZ294" s="364"/>
      <c r="BA294" s="364"/>
      <c r="BB294" s="364"/>
      <c r="BC294" s="364"/>
      <c r="BD294" s="364"/>
      <c r="BE294" s="364"/>
      <c r="BF294" s="364"/>
      <c r="BG294" s="364"/>
      <c r="BH294" s="364"/>
      <c r="BI294" s="364"/>
      <c r="BJ294" s="364"/>
      <c r="BK294" s="364"/>
      <c r="BL294" s="364"/>
      <c r="BM294" s="364"/>
      <c r="BN294" s="364"/>
      <c r="BO294" s="364"/>
      <c r="BP294" s="364"/>
      <c r="BQ294" s="364"/>
      <c r="BR294" s="364"/>
      <c r="BS294" s="364"/>
      <c r="BT294" s="364"/>
      <c r="BU294" s="364"/>
      <c r="BV294" s="364"/>
      <c r="BW294" s="364"/>
      <c r="BX294" s="364"/>
      <c r="BY294" s="364"/>
      <c r="BZ294" s="364"/>
      <c r="CA294" s="364"/>
      <c r="CB294" s="364"/>
      <c r="CC294" s="364"/>
      <c r="CD294" s="364"/>
      <c r="CE294" s="364"/>
      <c r="CF294" s="364"/>
      <c r="CG294" s="364"/>
      <c r="CH294" s="364"/>
      <c r="CI294" s="364"/>
      <c r="CJ294" s="364"/>
      <c r="CK294" s="364"/>
      <c r="CL294" s="364"/>
    </row>
    <row r="295" spans="1:90" ht="27" customHeight="1">
      <c r="A295" s="364"/>
      <c r="B295" s="364"/>
      <c r="C295" s="364"/>
      <c r="D295" s="364"/>
      <c r="E295" s="364"/>
      <c r="F295" s="364"/>
      <c r="G295" s="364"/>
      <c r="H295" s="364"/>
      <c r="I295" s="364"/>
      <c r="J295" s="364"/>
      <c r="K295" s="364"/>
      <c r="L295" s="364"/>
      <c r="M295" s="364"/>
      <c r="N295" s="364"/>
      <c r="O295" s="364"/>
      <c r="P295" s="364"/>
      <c r="Q295" s="364"/>
      <c r="R295" s="364"/>
      <c r="S295" s="364"/>
      <c r="T295" s="364"/>
      <c r="U295" s="364"/>
      <c r="V295" s="364"/>
      <c r="W295" s="364"/>
      <c r="X295" s="364"/>
      <c r="Y295" s="364"/>
      <c r="Z295" s="364"/>
      <c r="AA295" s="364"/>
      <c r="AB295" s="364"/>
      <c r="AC295" s="364"/>
      <c r="AD295" s="364"/>
      <c r="AE295" s="364"/>
      <c r="AF295" s="364"/>
      <c r="AG295" s="364"/>
      <c r="AH295" s="364"/>
      <c r="AI295" s="364"/>
      <c r="AJ295" s="364"/>
      <c r="AK295" s="364"/>
      <c r="AL295" s="364"/>
      <c r="AM295" s="364"/>
      <c r="AN295" s="364"/>
      <c r="AO295" s="364"/>
      <c r="AP295" s="364"/>
      <c r="AQ295" s="364"/>
      <c r="AR295" s="364"/>
      <c r="AS295" s="364"/>
      <c r="AT295" s="364"/>
      <c r="AU295" s="364"/>
      <c r="AV295" s="364"/>
      <c r="AW295" s="364"/>
      <c r="AX295" s="364"/>
      <c r="AY295" s="364"/>
      <c r="AZ295" s="364"/>
      <c r="BA295" s="364"/>
      <c r="BB295" s="364"/>
      <c r="BC295" s="364"/>
      <c r="BD295" s="364"/>
      <c r="BE295" s="364"/>
      <c r="BF295" s="364"/>
      <c r="BG295" s="364"/>
      <c r="BH295" s="364"/>
      <c r="BI295" s="364"/>
      <c r="BJ295" s="364"/>
      <c r="BK295" s="364"/>
      <c r="BL295" s="364"/>
      <c r="BM295" s="364"/>
      <c r="BN295" s="364"/>
      <c r="BO295" s="364"/>
      <c r="BP295" s="364"/>
      <c r="BQ295" s="364"/>
      <c r="BR295" s="364"/>
      <c r="BS295" s="364"/>
      <c r="BT295" s="364"/>
      <c r="BU295" s="364"/>
      <c r="BV295" s="364"/>
      <c r="BW295" s="364"/>
      <c r="BX295" s="364"/>
      <c r="BY295" s="364"/>
      <c r="BZ295" s="364"/>
      <c r="CA295" s="364"/>
      <c r="CB295" s="364"/>
      <c r="CC295" s="364"/>
      <c r="CD295" s="364"/>
      <c r="CE295" s="364"/>
      <c r="CF295" s="364"/>
      <c r="CG295" s="364"/>
      <c r="CH295" s="364"/>
      <c r="CI295" s="364"/>
      <c r="CJ295" s="364"/>
      <c r="CK295" s="364"/>
      <c r="CL295" s="364"/>
    </row>
    <row r="296" spans="1:90" ht="27" customHeight="1">
      <c r="A296" s="364"/>
      <c r="B296" s="364"/>
      <c r="C296" s="364"/>
      <c r="D296" s="364"/>
      <c r="E296" s="364"/>
      <c r="F296" s="364"/>
      <c r="G296" s="364"/>
      <c r="H296" s="364"/>
      <c r="I296" s="364"/>
      <c r="J296" s="364"/>
      <c r="K296" s="364"/>
      <c r="L296" s="364"/>
      <c r="M296" s="364"/>
      <c r="N296" s="364"/>
      <c r="O296" s="364"/>
      <c r="P296" s="364"/>
      <c r="Q296" s="364"/>
      <c r="R296" s="364"/>
      <c r="S296" s="364"/>
      <c r="T296" s="364"/>
      <c r="U296" s="364"/>
      <c r="V296" s="364"/>
      <c r="W296" s="364"/>
      <c r="X296" s="364"/>
      <c r="Y296" s="364"/>
      <c r="Z296" s="364"/>
      <c r="AA296" s="364"/>
      <c r="AB296" s="364"/>
      <c r="AC296" s="364"/>
      <c r="AD296" s="364"/>
      <c r="AE296" s="364"/>
      <c r="AF296" s="364"/>
      <c r="AG296" s="364"/>
      <c r="AH296" s="364"/>
      <c r="AI296" s="364"/>
      <c r="AJ296" s="364"/>
      <c r="AK296" s="364"/>
      <c r="AL296" s="364"/>
      <c r="AM296" s="364"/>
      <c r="AN296" s="364"/>
      <c r="AO296" s="364"/>
      <c r="AP296" s="364"/>
      <c r="AQ296" s="364"/>
      <c r="AR296" s="364"/>
      <c r="AS296" s="364"/>
      <c r="AT296" s="364"/>
      <c r="AU296" s="364"/>
      <c r="AV296" s="364"/>
      <c r="AW296" s="364"/>
      <c r="AX296" s="364"/>
      <c r="AY296" s="364"/>
      <c r="AZ296" s="364"/>
      <c r="BA296" s="364"/>
      <c r="BB296" s="364"/>
      <c r="BC296" s="364"/>
      <c r="BD296" s="364"/>
      <c r="BE296" s="364"/>
      <c r="BF296" s="364"/>
      <c r="BG296" s="364"/>
      <c r="BH296" s="364"/>
      <c r="BI296" s="364"/>
      <c r="BJ296" s="364"/>
      <c r="BK296" s="364"/>
      <c r="BL296" s="364"/>
      <c r="BM296" s="364"/>
      <c r="BN296" s="364"/>
      <c r="BO296" s="364"/>
      <c r="BP296" s="364"/>
      <c r="BQ296" s="364"/>
      <c r="BR296" s="364"/>
      <c r="BS296" s="364"/>
      <c r="BT296" s="364"/>
      <c r="BU296" s="364"/>
      <c r="BV296" s="364"/>
      <c r="BW296" s="364"/>
      <c r="BX296" s="364"/>
      <c r="BY296" s="364"/>
      <c r="BZ296" s="364"/>
      <c r="CA296" s="364"/>
      <c r="CB296" s="364"/>
      <c r="CC296" s="364"/>
      <c r="CD296" s="364"/>
      <c r="CE296" s="364"/>
      <c r="CF296" s="364"/>
      <c r="CG296" s="364"/>
      <c r="CH296" s="364"/>
      <c r="CI296" s="364"/>
      <c r="CJ296" s="364"/>
      <c r="CK296" s="364"/>
      <c r="CL296" s="364"/>
    </row>
    <row r="297" spans="1:90" ht="27" customHeight="1">
      <c r="A297" s="364"/>
      <c r="B297" s="364"/>
      <c r="C297" s="364"/>
      <c r="D297" s="364"/>
      <c r="E297" s="364"/>
      <c r="F297" s="364"/>
      <c r="G297" s="364"/>
      <c r="H297" s="364"/>
      <c r="I297" s="364"/>
      <c r="J297" s="364"/>
      <c r="K297" s="364"/>
      <c r="L297" s="364"/>
      <c r="M297" s="364"/>
      <c r="N297" s="364"/>
      <c r="O297" s="364"/>
      <c r="P297" s="364"/>
      <c r="Q297" s="364"/>
      <c r="R297" s="364"/>
      <c r="S297" s="364"/>
      <c r="T297" s="364"/>
      <c r="U297" s="364"/>
      <c r="V297" s="364"/>
      <c r="W297" s="364"/>
      <c r="X297" s="364"/>
      <c r="Y297" s="364"/>
      <c r="Z297" s="364"/>
      <c r="AA297" s="364"/>
      <c r="AB297" s="364"/>
      <c r="AC297" s="364"/>
      <c r="AD297" s="364"/>
      <c r="AE297" s="364"/>
      <c r="AF297" s="364"/>
      <c r="AG297" s="364"/>
      <c r="AH297" s="364"/>
      <c r="AI297" s="364"/>
      <c r="AJ297" s="364"/>
      <c r="AK297" s="364"/>
      <c r="AL297" s="364"/>
      <c r="AM297" s="364"/>
      <c r="AN297" s="364"/>
      <c r="AO297" s="364"/>
      <c r="AP297" s="364"/>
      <c r="AQ297" s="364"/>
      <c r="AR297" s="364"/>
      <c r="AS297" s="364"/>
      <c r="AT297" s="364"/>
      <c r="AU297" s="364"/>
      <c r="AV297" s="364"/>
      <c r="AW297" s="364"/>
      <c r="AX297" s="364"/>
      <c r="AY297" s="364"/>
      <c r="AZ297" s="364"/>
      <c r="BA297" s="364"/>
      <c r="BB297" s="364"/>
      <c r="BC297" s="364"/>
      <c r="BD297" s="364"/>
      <c r="BE297" s="364"/>
      <c r="BF297" s="364"/>
      <c r="BG297" s="364"/>
      <c r="BH297" s="364"/>
      <c r="BI297" s="364"/>
      <c r="BJ297" s="364"/>
      <c r="BK297" s="364"/>
      <c r="BL297" s="364"/>
      <c r="BM297" s="364"/>
      <c r="BN297" s="364"/>
      <c r="BO297" s="364"/>
      <c r="BP297" s="364"/>
      <c r="BQ297" s="364"/>
      <c r="BR297" s="364"/>
      <c r="BS297" s="364"/>
      <c r="BT297" s="364"/>
      <c r="BU297" s="364"/>
      <c r="BV297" s="364"/>
      <c r="BW297" s="364"/>
      <c r="BX297" s="364"/>
      <c r="BY297" s="364"/>
      <c r="BZ297" s="364"/>
      <c r="CA297" s="364"/>
      <c r="CB297" s="364"/>
      <c r="CC297" s="364"/>
      <c r="CD297" s="364"/>
      <c r="CE297" s="364"/>
      <c r="CF297" s="364"/>
      <c r="CG297" s="364"/>
      <c r="CH297" s="364"/>
      <c r="CI297" s="364"/>
      <c r="CJ297" s="364"/>
      <c r="CK297" s="364"/>
      <c r="CL297" s="364"/>
    </row>
    <row r="298" spans="1:90" ht="27" customHeight="1">
      <c r="A298" s="364"/>
      <c r="B298" s="364"/>
      <c r="C298" s="364"/>
      <c r="D298" s="364"/>
      <c r="E298" s="364"/>
      <c r="F298" s="364"/>
      <c r="G298" s="364"/>
      <c r="H298" s="364"/>
      <c r="I298" s="364"/>
      <c r="J298" s="364"/>
      <c r="K298" s="364"/>
      <c r="L298" s="364"/>
      <c r="M298" s="364"/>
      <c r="N298" s="364"/>
      <c r="O298" s="364"/>
      <c r="P298" s="364"/>
      <c r="Q298" s="364"/>
      <c r="R298" s="364"/>
      <c r="S298" s="364"/>
      <c r="T298" s="364"/>
      <c r="U298" s="364"/>
      <c r="V298" s="364"/>
      <c r="W298" s="364"/>
      <c r="X298" s="364"/>
      <c r="Y298" s="364"/>
      <c r="Z298" s="364"/>
      <c r="AA298" s="364"/>
      <c r="AB298" s="364"/>
      <c r="AC298" s="364"/>
      <c r="AD298" s="364"/>
      <c r="AE298" s="364"/>
      <c r="AF298" s="364"/>
      <c r="AG298" s="364"/>
      <c r="AH298" s="364"/>
      <c r="AI298" s="364"/>
      <c r="AJ298" s="364"/>
      <c r="AK298" s="364"/>
      <c r="AL298" s="364"/>
      <c r="AM298" s="364"/>
      <c r="AN298" s="364"/>
      <c r="AO298" s="364"/>
      <c r="AP298" s="364"/>
      <c r="AQ298" s="364"/>
      <c r="AR298" s="364"/>
      <c r="AS298" s="364"/>
      <c r="AT298" s="364"/>
      <c r="AU298" s="364"/>
      <c r="AV298" s="364"/>
      <c r="AW298" s="364"/>
      <c r="AX298" s="364"/>
      <c r="AY298" s="364"/>
      <c r="AZ298" s="364"/>
      <c r="BA298" s="364"/>
      <c r="BB298" s="364"/>
      <c r="BC298" s="364"/>
      <c r="BD298" s="364"/>
      <c r="BE298" s="364"/>
      <c r="BF298" s="364"/>
      <c r="BG298" s="364"/>
      <c r="BH298" s="364"/>
      <c r="BI298" s="364"/>
      <c r="BJ298" s="364"/>
      <c r="BK298" s="364"/>
      <c r="BL298" s="364"/>
      <c r="BM298" s="364"/>
      <c r="BN298" s="364"/>
      <c r="BO298" s="364"/>
      <c r="BP298" s="364"/>
      <c r="BQ298" s="364"/>
      <c r="BR298" s="364"/>
      <c r="BS298" s="364"/>
      <c r="BT298" s="364"/>
      <c r="BU298" s="364"/>
      <c r="BV298" s="364"/>
      <c r="BW298" s="364"/>
      <c r="BX298" s="364"/>
      <c r="BY298" s="364"/>
      <c r="BZ298" s="364"/>
      <c r="CA298" s="364"/>
      <c r="CB298" s="364"/>
      <c r="CC298" s="364"/>
      <c r="CD298" s="364"/>
      <c r="CE298" s="364"/>
      <c r="CF298" s="364"/>
      <c r="CG298" s="364"/>
      <c r="CH298" s="364"/>
      <c r="CI298" s="364"/>
      <c r="CJ298" s="364"/>
      <c r="CK298" s="364"/>
      <c r="CL298" s="364"/>
    </row>
    <row r="299" spans="1:90" ht="27" customHeight="1">
      <c r="A299" s="364"/>
      <c r="B299" s="364"/>
      <c r="C299" s="364"/>
      <c r="D299" s="364"/>
      <c r="E299" s="364"/>
      <c r="F299" s="364"/>
      <c r="G299" s="364"/>
      <c r="H299" s="364"/>
      <c r="I299" s="364"/>
      <c r="J299" s="364"/>
      <c r="K299" s="364"/>
      <c r="L299" s="364"/>
      <c r="M299" s="364"/>
      <c r="N299" s="364"/>
      <c r="O299" s="364"/>
      <c r="P299" s="364"/>
      <c r="Q299" s="364"/>
      <c r="R299" s="364"/>
      <c r="S299" s="364"/>
      <c r="T299" s="364"/>
      <c r="U299" s="364"/>
      <c r="V299" s="364"/>
      <c r="W299" s="364"/>
      <c r="X299" s="364"/>
      <c r="Y299" s="364"/>
      <c r="Z299" s="364"/>
      <c r="AA299" s="364"/>
      <c r="AB299" s="364"/>
      <c r="AC299" s="364"/>
      <c r="AD299" s="364"/>
      <c r="AE299" s="364"/>
      <c r="AF299" s="364"/>
      <c r="AG299" s="364"/>
      <c r="AH299" s="364"/>
      <c r="AI299" s="364"/>
      <c r="AJ299" s="364"/>
      <c r="AK299" s="364"/>
      <c r="AL299" s="364"/>
      <c r="AM299" s="364"/>
      <c r="AN299" s="364"/>
      <c r="AO299" s="364"/>
      <c r="AP299" s="364"/>
      <c r="AQ299" s="364"/>
      <c r="AR299" s="364"/>
      <c r="AS299" s="364"/>
      <c r="AT299" s="364"/>
      <c r="AU299" s="364"/>
      <c r="AV299" s="364"/>
      <c r="AW299" s="364"/>
      <c r="AX299" s="364"/>
      <c r="AY299" s="364"/>
      <c r="AZ299" s="364"/>
      <c r="BA299" s="364"/>
      <c r="BB299" s="364"/>
      <c r="BC299" s="364"/>
      <c r="BD299" s="364"/>
      <c r="BE299" s="364"/>
      <c r="BF299" s="364"/>
      <c r="BG299" s="364"/>
      <c r="BH299" s="364"/>
      <c r="BI299" s="364"/>
      <c r="BJ299" s="364"/>
      <c r="BK299" s="364"/>
      <c r="BL299" s="364"/>
      <c r="BM299" s="364"/>
      <c r="BN299" s="364"/>
      <c r="BO299" s="364"/>
      <c r="BP299" s="364"/>
      <c r="BQ299" s="364"/>
      <c r="BR299" s="364"/>
      <c r="BS299" s="364"/>
      <c r="BT299" s="364"/>
      <c r="BU299" s="364"/>
      <c r="BV299" s="364"/>
      <c r="BW299" s="364"/>
      <c r="BX299" s="364"/>
      <c r="BY299" s="364"/>
      <c r="BZ299" s="364"/>
      <c r="CA299" s="364"/>
      <c r="CB299" s="364"/>
      <c r="CC299" s="364"/>
      <c r="CD299" s="364"/>
      <c r="CE299" s="364"/>
      <c r="CF299" s="364"/>
      <c r="CG299" s="364"/>
      <c r="CH299" s="364"/>
      <c r="CI299" s="364"/>
      <c r="CJ299" s="364"/>
      <c r="CK299" s="364"/>
      <c r="CL299" s="364"/>
    </row>
    <row r="300" spans="1:90" ht="27" customHeight="1">
      <c r="A300" s="364"/>
      <c r="B300" s="364"/>
      <c r="C300" s="364"/>
      <c r="D300" s="364"/>
      <c r="E300" s="364"/>
      <c r="F300" s="364"/>
      <c r="G300" s="364"/>
      <c r="H300" s="364"/>
      <c r="I300" s="364"/>
      <c r="J300" s="364"/>
      <c r="K300" s="364"/>
      <c r="L300" s="364"/>
      <c r="M300" s="364"/>
      <c r="N300" s="364"/>
      <c r="O300" s="364"/>
      <c r="P300" s="364"/>
      <c r="Q300" s="364"/>
      <c r="R300" s="364"/>
      <c r="S300" s="364"/>
      <c r="T300" s="364"/>
      <c r="U300" s="364"/>
      <c r="V300" s="364"/>
      <c r="W300" s="364"/>
      <c r="X300" s="364"/>
      <c r="Y300" s="364"/>
      <c r="Z300" s="364"/>
      <c r="AA300" s="364"/>
      <c r="AB300" s="364"/>
      <c r="AC300" s="364"/>
      <c r="AD300" s="364"/>
      <c r="AE300" s="364"/>
      <c r="AF300" s="364"/>
      <c r="AG300" s="364"/>
      <c r="AH300" s="364"/>
      <c r="AI300" s="364"/>
      <c r="AJ300" s="364"/>
      <c r="AK300" s="364"/>
      <c r="AL300" s="364"/>
      <c r="AM300" s="364"/>
      <c r="AN300" s="364"/>
      <c r="AO300" s="364"/>
      <c r="AP300" s="364"/>
      <c r="AQ300" s="364"/>
      <c r="AR300" s="364"/>
      <c r="AS300" s="364"/>
      <c r="AT300" s="364"/>
      <c r="AU300" s="364"/>
      <c r="AV300" s="364"/>
      <c r="AW300" s="364"/>
      <c r="AX300" s="364"/>
      <c r="AY300" s="364"/>
      <c r="AZ300" s="364"/>
      <c r="BA300" s="364"/>
      <c r="BB300" s="364"/>
      <c r="BC300" s="364"/>
      <c r="BD300" s="364"/>
      <c r="BE300" s="364"/>
      <c r="BF300" s="364"/>
      <c r="BG300" s="364"/>
      <c r="BH300" s="364"/>
      <c r="BI300" s="364"/>
      <c r="BJ300" s="364"/>
      <c r="BK300" s="364"/>
      <c r="BL300" s="364"/>
      <c r="BM300" s="364"/>
      <c r="BN300" s="364"/>
      <c r="BO300" s="364"/>
      <c r="BP300" s="364"/>
      <c r="BQ300" s="364"/>
      <c r="BR300" s="364"/>
      <c r="BS300" s="364"/>
      <c r="BT300" s="364"/>
      <c r="BU300" s="364"/>
      <c r="BV300" s="364"/>
      <c r="BW300" s="364"/>
      <c r="BX300" s="364"/>
      <c r="BY300" s="364"/>
      <c r="BZ300" s="364"/>
      <c r="CA300" s="364"/>
      <c r="CB300" s="364"/>
      <c r="CC300" s="364"/>
      <c r="CD300" s="364"/>
      <c r="CE300" s="364"/>
      <c r="CF300" s="364"/>
      <c r="CG300" s="364"/>
      <c r="CH300" s="364"/>
      <c r="CI300" s="364"/>
      <c r="CJ300" s="364"/>
      <c r="CK300" s="364"/>
      <c r="CL300" s="364"/>
    </row>
    <row r="301" spans="1:90" ht="27" customHeight="1">
      <c r="A301" s="364"/>
      <c r="B301" s="364"/>
      <c r="C301" s="364"/>
      <c r="D301" s="364"/>
      <c r="E301" s="364"/>
      <c r="F301" s="364"/>
      <c r="G301" s="364"/>
      <c r="H301" s="364"/>
      <c r="I301" s="364"/>
      <c r="J301" s="364"/>
      <c r="K301" s="364"/>
      <c r="L301" s="364"/>
      <c r="M301" s="364"/>
      <c r="N301" s="364"/>
      <c r="O301" s="364"/>
      <c r="P301" s="364"/>
      <c r="Q301" s="364"/>
      <c r="R301" s="364"/>
      <c r="S301" s="364"/>
      <c r="T301" s="364"/>
      <c r="U301" s="364"/>
      <c r="V301" s="364"/>
      <c r="W301" s="364"/>
      <c r="X301" s="364"/>
      <c r="Y301" s="364"/>
      <c r="Z301" s="364"/>
      <c r="AA301" s="364"/>
      <c r="AB301" s="364"/>
      <c r="AC301" s="364"/>
      <c r="AD301" s="364"/>
      <c r="AE301" s="364"/>
      <c r="AF301" s="364"/>
      <c r="AG301" s="364"/>
      <c r="AH301" s="364"/>
      <c r="AI301" s="364"/>
      <c r="AJ301" s="364"/>
      <c r="AK301" s="364"/>
      <c r="AL301" s="364"/>
      <c r="AM301" s="364"/>
      <c r="AN301" s="364"/>
      <c r="AO301" s="364"/>
      <c r="AP301" s="364"/>
      <c r="AQ301" s="364"/>
      <c r="AR301" s="364"/>
      <c r="AS301" s="364"/>
      <c r="AT301" s="364"/>
      <c r="AU301" s="364"/>
      <c r="AV301" s="364"/>
      <c r="AW301" s="364"/>
      <c r="AX301" s="364"/>
      <c r="AY301" s="364"/>
      <c r="AZ301" s="364"/>
      <c r="BA301" s="364"/>
      <c r="BB301" s="364"/>
      <c r="BC301" s="364"/>
      <c r="BD301" s="364"/>
      <c r="BE301" s="364"/>
      <c r="BF301" s="364"/>
      <c r="BG301" s="364"/>
      <c r="BH301" s="364"/>
      <c r="BI301" s="364"/>
      <c r="BJ301" s="364"/>
      <c r="BK301" s="364"/>
      <c r="BL301" s="364"/>
      <c r="BM301" s="364"/>
      <c r="BN301" s="364"/>
      <c r="BO301" s="364"/>
      <c r="BP301" s="364"/>
      <c r="BQ301" s="364"/>
      <c r="BR301" s="364"/>
      <c r="BS301" s="364"/>
      <c r="BT301" s="364"/>
      <c r="BU301" s="364"/>
      <c r="BV301" s="364"/>
      <c r="BW301" s="364"/>
      <c r="BX301" s="364"/>
      <c r="BY301" s="364"/>
      <c r="BZ301" s="364"/>
      <c r="CA301" s="364"/>
      <c r="CB301" s="364"/>
      <c r="CC301" s="364"/>
      <c r="CD301" s="364"/>
      <c r="CE301" s="364"/>
      <c r="CF301" s="364"/>
      <c r="CG301" s="364"/>
      <c r="CH301" s="364"/>
      <c r="CI301" s="364"/>
      <c r="CJ301" s="364"/>
      <c r="CK301" s="364"/>
      <c r="CL301" s="364"/>
    </row>
    <row r="302" spans="1:90" ht="27" customHeight="1">
      <c r="A302" s="364"/>
      <c r="B302" s="364"/>
      <c r="C302" s="364"/>
      <c r="D302" s="364"/>
      <c r="E302" s="364"/>
      <c r="F302" s="364"/>
      <c r="G302" s="364"/>
      <c r="H302" s="364"/>
      <c r="I302" s="364"/>
      <c r="J302" s="364"/>
      <c r="K302" s="364"/>
      <c r="L302" s="364"/>
      <c r="M302" s="364"/>
      <c r="N302" s="364"/>
      <c r="O302" s="364"/>
      <c r="P302" s="364"/>
      <c r="Q302" s="364"/>
      <c r="R302" s="364"/>
      <c r="S302" s="364"/>
      <c r="T302" s="364"/>
      <c r="U302" s="364"/>
      <c r="V302" s="364"/>
      <c r="W302" s="364"/>
      <c r="X302" s="364"/>
      <c r="Y302" s="364"/>
      <c r="Z302" s="364"/>
      <c r="AA302" s="364"/>
      <c r="AB302" s="364"/>
      <c r="AC302" s="364"/>
      <c r="AD302" s="364"/>
      <c r="AE302" s="364"/>
      <c r="AF302" s="364"/>
      <c r="AG302" s="364"/>
      <c r="AH302" s="364"/>
      <c r="AI302" s="364"/>
      <c r="AJ302" s="364"/>
      <c r="AK302" s="364"/>
      <c r="AL302" s="364"/>
      <c r="AM302" s="364"/>
      <c r="AN302" s="364"/>
      <c r="AO302" s="364"/>
      <c r="AP302" s="364"/>
      <c r="AQ302" s="364"/>
      <c r="AR302" s="364"/>
      <c r="AS302" s="364"/>
      <c r="AT302" s="364"/>
      <c r="AU302" s="364"/>
      <c r="AV302" s="364"/>
      <c r="AW302" s="364"/>
      <c r="AX302" s="364"/>
      <c r="AY302" s="364"/>
      <c r="AZ302" s="364"/>
      <c r="BA302" s="364"/>
      <c r="BB302" s="364"/>
      <c r="BC302" s="364"/>
      <c r="BD302" s="364"/>
      <c r="BE302" s="364"/>
      <c r="BF302" s="364"/>
      <c r="BG302" s="364"/>
      <c r="BH302" s="364"/>
      <c r="BI302" s="364"/>
      <c r="BJ302" s="364"/>
      <c r="BK302" s="364"/>
      <c r="BL302" s="364"/>
      <c r="BM302" s="364"/>
      <c r="BN302" s="364"/>
      <c r="BO302" s="364"/>
      <c r="BP302" s="364"/>
      <c r="BQ302" s="364"/>
      <c r="BR302" s="364"/>
      <c r="BS302" s="364"/>
      <c r="BT302" s="364"/>
      <c r="BU302" s="364"/>
      <c r="BV302" s="364"/>
      <c r="BW302" s="364"/>
      <c r="BX302" s="364"/>
      <c r="BY302" s="364"/>
      <c r="BZ302" s="364"/>
      <c r="CA302" s="364"/>
      <c r="CB302" s="364"/>
      <c r="CC302" s="364"/>
      <c r="CD302" s="364"/>
      <c r="CE302" s="364"/>
      <c r="CF302" s="364"/>
      <c r="CG302" s="364"/>
      <c r="CH302" s="364"/>
      <c r="CI302" s="364"/>
      <c r="CJ302" s="364"/>
      <c r="CK302" s="364"/>
      <c r="CL302" s="364"/>
    </row>
    <row r="303" spans="1:90" ht="27" customHeight="1">
      <c r="A303" s="364"/>
      <c r="B303" s="364"/>
      <c r="C303" s="364"/>
      <c r="D303" s="364"/>
      <c r="E303" s="364"/>
      <c r="F303" s="364"/>
      <c r="G303" s="364"/>
      <c r="H303" s="364"/>
      <c r="I303" s="364"/>
      <c r="J303" s="364"/>
      <c r="K303" s="364"/>
      <c r="L303" s="364"/>
      <c r="M303" s="364"/>
      <c r="N303" s="364"/>
      <c r="O303" s="364"/>
      <c r="P303" s="364"/>
      <c r="Q303" s="364"/>
      <c r="R303" s="364"/>
      <c r="S303" s="364"/>
      <c r="T303" s="364"/>
      <c r="U303" s="364"/>
      <c r="V303" s="364"/>
      <c r="W303" s="364"/>
      <c r="X303" s="364"/>
      <c r="Y303" s="364"/>
      <c r="Z303" s="364"/>
      <c r="AA303" s="364"/>
      <c r="AB303" s="364"/>
      <c r="AC303" s="364"/>
      <c r="AD303" s="364"/>
      <c r="AE303" s="364"/>
      <c r="AF303" s="364"/>
      <c r="AG303" s="364"/>
      <c r="AH303" s="364"/>
      <c r="AI303" s="364"/>
      <c r="AJ303" s="364"/>
      <c r="AK303" s="364"/>
      <c r="AL303" s="364"/>
      <c r="AM303" s="364"/>
      <c r="AN303" s="364"/>
      <c r="AO303" s="364"/>
      <c r="AP303" s="364"/>
      <c r="AQ303" s="364"/>
      <c r="AR303" s="364"/>
      <c r="AS303" s="364"/>
      <c r="AT303" s="364"/>
      <c r="AU303" s="364"/>
      <c r="AV303" s="364"/>
      <c r="AW303" s="364"/>
      <c r="AX303" s="364"/>
      <c r="AY303" s="364"/>
      <c r="AZ303" s="364"/>
      <c r="BA303" s="364"/>
      <c r="BB303" s="364"/>
      <c r="BC303" s="364"/>
      <c r="BD303" s="364"/>
      <c r="BE303" s="364"/>
      <c r="BF303" s="364"/>
      <c r="BG303" s="364"/>
      <c r="BH303" s="364"/>
      <c r="BI303" s="364"/>
      <c r="BJ303" s="364"/>
      <c r="BK303" s="364"/>
      <c r="BL303" s="364"/>
      <c r="BM303" s="364"/>
      <c r="BN303" s="364"/>
      <c r="BO303" s="364"/>
      <c r="BP303" s="364"/>
      <c r="BQ303" s="364"/>
      <c r="BR303" s="364"/>
      <c r="BS303" s="364"/>
      <c r="BT303" s="364"/>
      <c r="BU303" s="364"/>
      <c r="BV303" s="364"/>
      <c r="BW303" s="364"/>
      <c r="BX303" s="364"/>
      <c r="BY303" s="364"/>
      <c r="BZ303" s="364"/>
      <c r="CA303" s="364"/>
      <c r="CB303" s="364"/>
      <c r="CC303" s="364"/>
      <c r="CD303" s="364"/>
      <c r="CE303" s="364"/>
      <c r="CF303" s="364"/>
      <c r="CG303" s="364"/>
      <c r="CH303" s="364"/>
      <c r="CI303" s="364"/>
      <c r="CJ303" s="364"/>
      <c r="CK303" s="364"/>
      <c r="CL303" s="364"/>
    </row>
    <row r="304" spans="1:90" ht="27" customHeight="1">
      <c r="A304" s="364"/>
      <c r="B304" s="364"/>
      <c r="C304" s="364"/>
      <c r="D304" s="364"/>
      <c r="E304" s="364"/>
      <c r="F304" s="364"/>
      <c r="G304" s="364"/>
      <c r="H304" s="364"/>
      <c r="I304" s="364"/>
      <c r="J304" s="364"/>
      <c r="K304" s="364"/>
      <c r="L304" s="364"/>
      <c r="M304" s="364"/>
      <c r="N304" s="364"/>
      <c r="O304" s="364"/>
      <c r="P304" s="364"/>
      <c r="Q304" s="364"/>
      <c r="R304" s="364"/>
      <c r="S304" s="364"/>
      <c r="T304" s="364"/>
      <c r="U304" s="364"/>
      <c r="V304" s="364"/>
      <c r="W304" s="364"/>
      <c r="X304" s="364"/>
      <c r="Y304" s="364"/>
      <c r="Z304" s="364"/>
      <c r="AA304" s="364"/>
      <c r="AB304" s="364"/>
      <c r="AC304" s="364"/>
      <c r="AD304" s="364"/>
      <c r="AE304" s="364"/>
      <c r="AF304" s="364"/>
      <c r="AG304" s="364"/>
      <c r="AH304" s="364"/>
      <c r="AI304" s="364"/>
      <c r="AJ304" s="364"/>
      <c r="AK304" s="364"/>
      <c r="AL304" s="364"/>
      <c r="AM304" s="364"/>
      <c r="AN304" s="364"/>
      <c r="AO304" s="364"/>
      <c r="AP304" s="364"/>
      <c r="AQ304" s="364"/>
      <c r="AR304" s="364"/>
      <c r="AS304" s="364"/>
      <c r="AT304" s="364"/>
      <c r="AU304" s="364"/>
      <c r="AV304" s="364"/>
      <c r="AW304" s="364"/>
      <c r="AX304" s="364"/>
      <c r="AY304" s="364"/>
      <c r="AZ304" s="364"/>
      <c r="BA304" s="364"/>
      <c r="BB304" s="364"/>
      <c r="BC304" s="364"/>
      <c r="BD304" s="364"/>
      <c r="BE304" s="364"/>
      <c r="BF304" s="364"/>
      <c r="BG304" s="364"/>
      <c r="BH304" s="364"/>
      <c r="BI304" s="364"/>
      <c r="BJ304" s="364"/>
      <c r="BK304" s="364"/>
      <c r="BL304" s="364"/>
      <c r="BM304" s="364"/>
      <c r="BN304" s="364"/>
      <c r="BO304" s="364"/>
      <c r="BP304" s="364"/>
      <c r="BQ304" s="364"/>
      <c r="BR304" s="364"/>
      <c r="BS304" s="364"/>
      <c r="BT304" s="364"/>
      <c r="BU304" s="364"/>
      <c r="BV304" s="364"/>
      <c r="BW304" s="364"/>
      <c r="BX304" s="364"/>
      <c r="BY304" s="364"/>
      <c r="BZ304" s="364"/>
      <c r="CA304" s="364"/>
      <c r="CB304" s="364"/>
      <c r="CC304" s="364"/>
      <c r="CD304" s="364"/>
      <c r="CE304" s="364"/>
      <c r="CF304" s="364"/>
      <c r="CG304" s="364"/>
      <c r="CH304" s="364"/>
      <c r="CI304" s="364"/>
      <c r="CJ304" s="364"/>
      <c r="CK304" s="364"/>
      <c r="CL304" s="364"/>
    </row>
    <row r="305" spans="1:90" ht="27" customHeight="1">
      <c r="A305" s="364"/>
      <c r="B305" s="364"/>
      <c r="C305" s="364"/>
      <c r="D305" s="364"/>
      <c r="E305" s="364"/>
      <c r="F305" s="364"/>
      <c r="G305" s="364"/>
      <c r="H305" s="364"/>
      <c r="I305" s="364"/>
      <c r="J305" s="364"/>
      <c r="K305" s="364"/>
      <c r="L305" s="364"/>
      <c r="M305" s="364"/>
      <c r="N305" s="364"/>
      <c r="O305" s="364"/>
      <c r="P305" s="364"/>
      <c r="Q305" s="364"/>
      <c r="R305" s="364"/>
      <c r="S305" s="364"/>
      <c r="T305" s="364"/>
      <c r="U305" s="364"/>
      <c r="V305" s="364"/>
      <c r="W305" s="364"/>
      <c r="X305" s="364"/>
      <c r="Y305" s="364"/>
      <c r="Z305" s="364"/>
      <c r="AA305" s="364"/>
      <c r="AB305" s="364"/>
      <c r="AC305" s="364"/>
      <c r="AD305" s="364"/>
      <c r="AE305" s="364"/>
      <c r="AF305" s="364"/>
      <c r="AG305" s="364"/>
      <c r="AH305" s="364"/>
      <c r="AI305" s="364"/>
      <c r="AJ305" s="364"/>
      <c r="AK305" s="364"/>
      <c r="AL305" s="364"/>
      <c r="AM305" s="364"/>
      <c r="AN305" s="364"/>
      <c r="AO305" s="364"/>
      <c r="AP305" s="364"/>
      <c r="AQ305" s="364"/>
      <c r="AR305" s="364"/>
      <c r="AS305" s="364"/>
      <c r="AT305" s="364"/>
      <c r="AU305" s="364"/>
      <c r="AV305" s="364"/>
      <c r="AW305" s="364"/>
      <c r="AX305" s="364"/>
      <c r="AY305" s="364"/>
      <c r="AZ305" s="364"/>
      <c r="BA305" s="364"/>
      <c r="BB305" s="364"/>
      <c r="BC305" s="364"/>
      <c r="BD305" s="364"/>
      <c r="BE305" s="364"/>
      <c r="BF305" s="364"/>
      <c r="BG305" s="364"/>
      <c r="BH305" s="364"/>
      <c r="BI305" s="364"/>
      <c r="BJ305" s="364"/>
      <c r="BK305" s="364"/>
      <c r="BL305" s="364"/>
      <c r="BM305" s="364"/>
      <c r="BN305" s="364"/>
      <c r="BO305" s="364"/>
      <c r="BP305" s="364"/>
      <c r="BQ305" s="364"/>
      <c r="BR305" s="364"/>
      <c r="BS305" s="364"/>
      <c r="BT305" s="364"/>
      <c r="BU305" s="364"/>
      <c r="BV305" s="364"/>
      <c r="BW305" s="364"/>
      <c r="BX305" s="364"/>
      <c r="BY305" s="364"/>
      <c r="BZ305" s="364"/>
      <c r="CA305" s="364"/>
      <c r="CB305" s="364"/>
      <c r="CC305" s="364"/>
      <c r="CD305" s="364"/>
      <c r="CE305" s="364"/>
      <c r="CF305" s="364"/>
      <c r="CG305" s="364"/>
      <c r="CH305" s="364"/>
      <c r="CI305" s="364"/>
      <c r="CJ305" s="364"/>
      <c r="CK305" s="364"/>
      <c r="CL305" s="364"/>
    </row>
    <row r="306" spans="1:90" ht="27" customHeight="1">
      <c r="A306" s="364"/>
      <c r="B306" s="364"/>
      <c r="C306" s="364"/>
      <c r="D306" s="364"/>
      <c r="E306" s="364"/>
      <c r="F306" s="364"/>
      <c r="G306" s="364"/>
      <c r="H306" s="364"/>
      <c r="I306" s="364"/>
      <c r="J306" s="364"/>
      <c r="K306" s="364"/>
      <c r="L306" s="364"/>
      <c r="M306" s="364"/>
      <c r="N306" s="364"/>
      <c r="O306" s="364"/>
      <c r="P306" s="364"/>
      <c r="Q306" s="364"/>
      <c r="R306" s="364"/>
      <c r="S306" s="364"/>
      <c r="T306" s="364"/>
      <c r="U306" s="364"/>
      <c r="V306" s="364"/>
      <c r="W306" s="364"/>
      <c r="X306" s="364"/>
      <c r="Y306" s="364"/>
      <c r="Z306" s="364"/>
      <c r="AA306" s="364"/>
      <c r="AB306" s="364"/>
      <c r="AC306" s="364"/>
      <c r="AD306" s="364"/>
      <c r="AE306" s="364"/>
      <c r="AF306" s="364"/>
      <c r="AG306" s="364"/>
      <c r="AH306" s="364"/>
      <c r="AI306" s="364"/>
      <c r="AJ306" s="364"/>
      <c r="AK306" s="364"/>
      <c r="AL306" s="364"/>
      <c r="AM306" s="364"/>
      <c r="AN306" s="364"/>
      <c r="AO306" s="364"/>
      <c r="AP306" s="364"/>
      <c r="AQ306" s="364"/>
      <c r="AR306" s="364"/>
      <c r="AS306" s="364"/>
      <c r="AT306" s="364"/>
      <c r="AU306" s="364"/>
      <c r="AV306" s="364"/>
      <c r="AW306" s="364"/>
      <c r="AX306" s="364"/>
      <c r="AY306" s="364"/>
      <c r="AZ306" s="364"/>
      <c r="BA306" s="364"/>
      <c r="BB306" s="364"/>
      <c r="BC306" s="364"/>
      <c r="BD306" s="364"/>
      <c r="BE306" s="364"/>
      <c r="BF306" s="364"/>
      <c r="BG306" s="364"/>
      <c r="BH306" s="364"/>
      <c r="BI306" s="364"/>
      <c r="BJ306" s="364"/>
      <c r="BK306" s="364"/>
      <c r="BL306" s="364"/>
      <c r="BM306" s="364"/>
      <c r="BN306" s="364"/>
      <c r="BO306" s="364"/>
      <c r="BP306" s="364"/>
      <c r="BQ306" s="364"/>
      <c r="BR306" s="364"/>
      <c r="BS306" s="364"/>
      <c r="BT306" s="364"/>
      <c r="BU306" s="364"/>
      <c r="BV306" s="364"/>
      <c r="BW306" s="364"/>
      <c r="BX306" s="364"/>
      <c r="BY306" s="364"/>
      <c r="BZ306" s="364"/>
      <c r="CA306" s="364"/>
      <c r="CB306" s="364"/>
      <c r="CC306" s="364"/>
      <c r="CD306" s="364"/>
      <c r="CE306" s="364"/>
      <c r="CF306" s="364"/>
      <c r="CG306" s="364"/>
      <c r="CH306" s="364"/>
      <c r="CI306" s="364"/>
      <c r="CJ306" s="364"/>
      <c r="CK306" s="364"/>
      <c r="CL306" s="364"/>
    </row>
    <row r="307" spans="1:90" ht="27" customHeight="1">
      <c r="A307" s="364"/>
      <c r="B307" s="364"/>
      <c r="C307" s="364"/>
      <c r="D307" s="364"/>
      <c r="E307" s="364"/>
      <c r="F307" s="364"/>
      <c r="G307" s="364"/>
      <c r="H307" s="364"/>
      <c r="I307" s="364"/>
      <c r="J307" s="364"/>
      <c r="K307" s="364"/>
      <c r="L307" s="364"/>
      <c r="M307" s="364"/>
      <c r="N307" s="364"/>
      <c r="O307" s="364"/>
      <c r="P307" s="364"/>
      <c r="Q307" s="364"/>
      <c r="R307" s="364"/>
      <c r="S307" s="364"/>
      <c r="T307" s="364"/>
      <c r="U307" s="364"/>
      <c r="V307" s="364"/>
      <c r="W307" s="364"/>
      <c r="X307" s="364"/>
      <c r="Y307" s="364"/>
      <c r="Z307" s="364"/>
      <c r="AA307" s="364"/>
      <c r="AB307" s="364"/>
      <c r="AC307" s="364"/>
      <c r="AD307" s="364"/>
      <c r="AE307" s="364"/>
      <c r="AF307" s="364"/>
      <c r="AG307" s="364"/>
      <c r="AH307" s="364"/>
      <c r="AI307" s="364"/>
      <c r="AJ307" s="364"/>
      <c r="AK307" s="364"/>
      <c r="AL307" s="364"/>
      <c r="AM307" s="364"/>
      <c r="AN307" s="364"/>
      <c r="AO307" s="364"/>
      <c r="AP307" s="364"/>
      <c r="AQ307" s="364"/>
      <c r="AR307" s="364"/>
      <c r="AS307" s="364"/>
      <c r="AT307" s="364"/>
      <c r="AU307" s="364"/>
      <c r="AV307" s="364"/>
      <c r="AW307" s="364"/>
      <c r="AX307" s="364"/>
      <c r="AY307" s="364"/>
      <c r="AZ307" s="364"/>
      <c r="BA307" s="364"/>
      <c r="BB307" s="364"/>
      <c r="BC307" s="364"/>
      <c r="BD307" s="364"/>
      <c r="BE307" s="364"/>
      <c r="BF307" s="364"/>
      <c r="BG307" s="364"/>
      <c r="BH307" s="364"/>
      <c r="BI307" s="364"/>
      <c r="BJ307" s="364"/>
      <c r="BK307" s="364"/>
      <c r="BL307" s="364"/>
      <c r="BM307" s="364"/>
      <c r="BN307" s="364"/>
      <c r="BO307" s="364"/>
      <c r="BP307" s="364"/>
      <c r="BQ307" s="364"/>
      <c r="BR307" s="364"/>
      <c r="BS307" s="364"/>
      <c r="BT307" s="364"/>
      <c r="BU307" s="364"/>
      <c r="BV307" s="364"/>
      <c r="BW307" s="364"/>
      <c r="BX307" s="364"/>
      <c r="BY307" s="364"/>
      <c r="BZ307" s="364"/>
      <c r="CA307" s="364"/>
      <c r="CB307" s="364"/>
      <c r="CC307" s="364"/>
      <c r="CD307" s="364"/>
      <c r="CE307" s="364"/>
      <c r="CF307" s="364"/>
      <c r="CG307" s="364"/>
      <c r="CH307" s="364"/>
      <c r="CI307" s="364"/>
      <c r="CJ307" s="364"/>
      <c r="CK307" s="364"/>
      <c r="CL307" s="364"/>
    </row>
    <row r="308" spans="1:90" ht="27" customHeight="1">
      <c r="A308" s="364"/>
      <c r="B308" s="364"/>
      <c r="C308" s="364"/>
      <c r="D308" s="364"/>
      <c r="E308" s="364"/>
      <c r="F308" s="364"/>
      <c r="G308" s="364"/>
      <c r="H308" s="364"/>
      <c r="I308" s="364"/>
      <c r="J308" s="364"/>
      <c r="K308" s="364"/>
      <c r="L308" s="364"/>
      <c r="M308" s="364"/>
      <c r="N308" s="364"/>
      <c r="O308" s="364"/>
      <c r="P308" s="364"/>
      <c r="Q308" s="364"/>
      <c r="R308" s="364"/>
      <c r="S308" s="364"/>
      <c r="T308" s="364"/>
      <c r="U308" s="364"/>
      <c r="V308" s="364"/>
      <c r="W308" s="364"/>
      <c r="X308" s="364"/>
      <c r="Y308" s="364"/>
      <c r="Z308" s="364"/>
      <c r="AA308" s="364"/>
      <c r="AB308" s="364"/>
      <c r="AC308" s="364"/>
      <c r="AD308" s="364"/>
      <c r="AE308" s="364"/>
      <c r="AF308" s="364"/>
      <c r="AG308" s="364"/>
      <c r="AH308" s="364"/>
      <c r="AI308" s="364"/>
      <c r="AJ308" s="364"/>
      <c r="AK308" s="364"/>
      <c r="AL308" s="364"/>
      <c r="AM308" s="364"/>
      <c r="AN308" s="364"/>
      <c r="AO308" s="364"/>
      <c r="AP308" s="364"/>
      <c r="AQ308" s="364"/>
      <c r="AR308" s="364"/>
      <c r="AS308" s="364"/>
      <c r="AT308" s="364"/>
      <c r="AU308" s="364"/>
      <c r="AV308" s="364"/>
      <c r="AW308" s="364"/>
      <c r="AX308" s="364"/>
      <c r="AY308" s="364"/>
      <c r="AZ308" s="364"/>
      <c r="BA308" s="364"/>
      <c r="BB308" s="364"/>
      <c r="BC308" s="364"/>
      <c r="BD308" s="364"/>
      <c r="BE308" s="364"/>
      <c r="BF308" s="364"/>
      <c r="BG308" s="364"/>
      <c r="BH308" s="364"/>
      <c r="BI308" s="364"/>
      <c r="BJ308" s="364"/>
      <c r="BK308" s="364"/>
      <c r="BL308" s="364"/>
      <c r="BM308" s="364"/>
      <c r="BN308" s="364"/>
      <c r="BO308" s="364"/>
      <c r="BP308" s="364"/>
      <c r="BQ308" s="364"/>
      <c r="BR308" s="364"/>
      <c r="BS308" s="364"/>
      <c r="BT308" s="364"/>
      <c r="BU308" s="364"/>
      <c r="BV308" s="364"/>
      <c r="BW308" s="364"/>
      <c r="BX308" s="364"/>
      <c r="BY308" s="364"/>
      <c r="BZ308" s="364"/>
      <c r="CA308" s="364"/>
      <c r="CB308" s="364"/>
      <c r="CC308" s="364"/>
      <c r="CD308" s="364"/>
      <c r="CE308" s="364"/>
      <c r="CF308" s="364"/>
      <c r="CG308" s="364"/>
      <c r="CH308" s="364"/>
      <c r="CI308" s="364"/>
      <c r="CJ308" s="364"/>
      <c r="CK308" s="364"/>
      <c r="CL308" s="364"/>
    </row>
    <row r="309" spans="1:90" ht="27" customHeight="1">
      <c r="A309" s="364"/>
      <c r="B309" s="364"/>
      <c r="C309" s="364"/>
      <c r="D309" s="364"/>
      <c r="E309" s="364"/>
      <c r="F309" s="364"/>
      <c r="G309" s="364"/>
      <c r="H309" s="364"/>
      <c r="I309" s="364"/>
      <c r="J309" s="364"/>
      <c r="K309" s="364"/>
      <c r="L309" s="364"/>
      <c r="M309" s="364"/>
      <c r="N309" s="364"/>
      <c r="O309" s="364"/>
      <c r="P309" s="364"/>
      <c r="Q309" s="364"/>
      <c r="R309" s="364"/>
      <c r="S309" s="364"/>
      <c r="T309" s="364"/>
      <c r="U309" s="364"/>
      <c r="V309" s="364"/>
      <c r="W309" s="364"/>
      <c r="X309" s="364"/>
      <c r="Y309" s="364"/>
      <c r="Z309" s="364"/>
      <c r="AA309" s="364"/>
      <c r="AB309" s="364"/>
      <c r="AC309" s="364"/>
      <c r="AD309" s="364"/>
      <c r="AE309" s="364"/>
      <c r="AF309" s="364"/>
      <c r="AG309" s="364"/>
      <c r="AH309" s="364"/>
      <c r="AI309" s="364"/>
      <c r="AJ309" s="364"/>
      <c r="AK309" s="364"/>
      <c r="AL309" s="364"/>
      <c r="AM309" s="364"/>
      <c r="AN309" s="364"/>
      <c r="AO309" s="364"/>
      <c r="AP309" s="364"/>
      <c r="AQ309" s="364"/>
      <c r="AR309" s="364"/>
      <c r="AS309" s="364"/>
      <c r="AT309" s="364"/>
      <c r="AU309" s="364"/>
      <c r="AV309" s="364"/>
      <c r="AW309" s="364"/>
      <c r="AX309" s="364"/>
      <c r="AY309" s="364"/>
      <c r="AZ309" s="364"/>
      <c r="BA309" s="364"/>
      <c r="BB309" s="364"/>
      <c r="BC309" s="364"/>
      <c r="BD309" s="364"/>
      <c r="BE309" s="364"/>
      <c r="BF309" s="364"/>
      <c r="BG309" s="364"/>
      <c r="BH309" s="364"/>
      <c r="BI309" s="364"/>
      <c r="BJ309" s="364"/>
      <c r="BK309" s="364"/>
      <c r="BL309" s="364"/>
      <c r="BM309" s="364"/>
      <c r="BN309" s="364"/>
      <c r="BO309" s="364"/>
      <c r="BP309" s="364"/>
      <c r="BQ309" s="364"/>
      <c r="BR309" s="364"/>
      <c r="BS309" s="364"/>
      <c r="BT309" s="364"/>
      <c r="BU309" s="364"/>
      <c r="BV309" s="364"/>
      <c r="BW309" s="364"/>
      <c r="BX309" s="364"/>
      <c r="BY309" s="364"/>
      <c r="BZ309" s="364"/>
      <c r="CA309" s="364"/>
      <c r="CB309" s="364"/>
      <c r="CC309" s="364"/>
      <c r="CD309" s="364"/>
      <c r="CE309" s="364"/>
      <c r="CF309" s="364"/>
      <c r="CG309" s="364"/>
      <c r="CH309" s="364"/>
      <c r="CI309" s="364"/>
      <c r="CJ309" s="364"/>
      <c r="CK309" s="364"/>
      <c r="CL309" s="364"/>
    </row>
    <row r="310" spans="1:90" ht="27" customHeight="1">
      <c r="A310" s="364"/>
      <c r="B310" s="364"/>
      <c r="C310" s="364"/>
      <c r="D310" s="364"/>
      <c r="E310" s="364"/>
      <c r="F310" s="364"/>
      <c r="G310" s="364"/>
      <c r="H310" s="364"/>
      <c r="I310" s="364"/>
      <c r="J310" s="364"/>
      <c r="K310" s="364"/>
      <c r="L310" s="364"/>
      <c r="M310" s="364"/>
      <c r="N310" s="364"/>
      <c r="O310" s="364"/>
      <c r="P310" s="364"/>
      <c r="Q310" s="364"/>
      <c r="R310" s="364"/>
      <c r="S310" s="364"/>
      <c r="T310" s="364"/>
      <c r="U310" s="364"/>
      <c r="V310" s="364"/>
      <c r="W310" s="364"/>
      <c r="X310" s="364"/>
      <c r="Y310" s="364"/>
      <c r="Z310" s="364"/>
      <c r="AA310" s="364"/>
      <c r="AB310" s="364"/>
      <c r="AC310" s="364"/>
      <c r="AD310" s="364"/>
      <c r="AE310" s="364"/>
      <c r="AF310" s="364"/>
      <c r="AG310" s="364"/>
      <c r="AH310" s="364"/>
      <c r="AI310" s="364"/>
      <c r="AJ310" s="364"/>
      <c r="AK310" s="364"/>
      <c r="AL310" s="364"/>
      <c r="AM310" s="364"/>
      <c r="AN310" s="364"/>
      <c r="AO310" s="364"/>
      <c r="AP310" s="364"/>
      <c r="AQ310" s="364"/>
      <c r="AR310" s="364"/>
      <c r="AS310" s="364"/>
      <c r="AT310" s="364"/>
      <c r="AU310" s="364"/>
      <c r="AV310" s="364"/>
      <c r="AW310" s="364"/>
      <c r="AX310" s="364"/>
      <c r="AY310" s="364"/>
      <c r="AZ310" s="364"/>
      <c r="BA310" s="364"/>
      <c r="BB310" s="364"/>
      <c r="BC310" s="364"/>
      <c r="BD310" s="364"/>
      <c r="BE310" s="364"/>
      <c r="BF310" s="364"/>
      <c r="BG310" s="364"/>
      <c r="BH310" s="364"/>
      <c r="BI310" s="364"/>
      <c r="BJ310" s="364"/>
      <c r="BK310" s="364"/>
      <c r="BL310" s="364"/>
      <c r="BM310" s="364"/>
      <c r="BN310" s="364"/>
      <c r="BO310" s="364"/>
      <c r="BP310" s="364"/>
      <c r="BQ310" s="364"/>
      <c r="BR310" s="364"/>
      <c r="BS310" s="364"/>
      <c r="BT310" s="364"/>
      <c r="BU310" s="364"/>
      <c r="BV310" s="364"/>
      <c r="BW310" s="364"/>
      <c r="BX310" s="364"/>
      <c r="BY310" s="364"/>
      <c r="BZ310" s="364"/>
      <c r="CA310" s="364"/>
      <c r="CB310" s="364"/>
      <c r="CC310" s="364"/>
      <c r="CD310" s="364"/>
      <c r="CE310" s="364"/>
      <c r="CF310" s="364"/>
      <c r="CG310" s="364"/>
      <c r="CH310" s="364"/>
      <c r="CI310" s="364"/>
      <c r="CJ310" s="364"/>
      <c r="CK310" s="364"/>
      <c r="CL310" s="364"/>
    </row>
    <row r="311" spans="1:90" ht="27" customHeight="1">
      <c r="A311" s="364"/>
      <c r="B311" s="364"/>
      <c r="C311" s="364"/>
      <c r="D311" s="364"/>
      <c r="E311" s="364"/>
      <c r="F311" s="364"/>
      <c r="G311" s="364"/>
      <c r="H311" s="364"/>
      <c r="I311" s="364"/>
      <c r="J311" s="364"/>
      <c r="K311" s="364"/>
      <c r="L311" s="364"/>
      <c r="M311" s="364"/>
      <c r="N311" s="364"/>
      <c r="O311" s="364"/>
      <c r="P311" s="364"/>
      <c r="Q311" s="364"/>
      <c r="R311" s="364"/>
      <c r="S311" s="364"/>
      <c r="T311" s="364"/>
      <c r="U311" s="364"/>
      <c r="V311" s="364"/>
      <c r="W311" s="364"/>
      <c r="X311" s="364"/>
      <c r="Y311" s="364"/>
      <c r="Z311" s="364"/>
      <c r="AA311" s="364"/>
      <c r="AB311" s="364"/>
      <c r="AC311" s="364"/>
      <c r="AD311" s="364"/>
      <c r="AE311" s="364"/>
      <c r="AF311" s="364"/>
      <c r="AG311" s="364"/>
      <c r="AH311" s="364"/>
      <c r="AI311" s="364"/>
      <c r="AJ311" s="364"/>
      <c r="AK311" s="364"/>
      <c r="AL311" s="364"/>
      <c r="AM311" s="364"/>
      <c r="AN311" s="364"/>
      <c r="AO311" s="364"/>
      <c r="AP311" s="364"/>
      <c r="AQ311" s="364"/>
      <c r="AR311" s="364"/>
      <c r="AS311" s="364"/>
      <c r="AT311" s="364"/>
      <c r="AU311" s="364"/>
      <c r="AV311" s="364"/>
      <c r="AW311" s="364"/>
      <c r="AX311" s="364"/>
      <c r="AY311" s="364"/>
      <c r="AZ311" s="364"/>
      <c r="BA311" s="364"/>
      <c r="BB311" s="364"/>
      <c r="BC311" s="364"/>
      <c r="BD311" s="364"/>
      <c r="BE311" s="364"/>
      <c r="BF311" s="364"/>
      <c r="BG311" s="364"/>
      <c r="BH311" s="364"/>
      <c r="BI311" s="364"/>
      <c r="BJ311" s="364"/>
      <c r="BK311" s="364"/>
      <c r="BL311" s="364"/>
      <c r="BM311" s="364"/>
      <c r="BN311" s="364"/>
      <c r="BO311" s="364"/>
      <c r="BP311" s="364"/>
      <c r="BQ311" s="364"/>
      <c r="BR311" s="364"/>
      <c r="BS311" s="364"/>
      <c r="BT311" s="364"/>
      <c r="BU311" s="364"/>
      <c r="BV311" s="364"/>
      <c r="BW311" s="364"/>
      <c r="BX311" s="364"/>
      <c r="BY311" s="364"/>
      <c r="BZ311" s="364"/>
      <c r="CA311" s="364"/>
      <c r="CB311" s="364"/>
      <c r="CC311" s="364"/>
      <c r="CD311" s="364"/>
      <c r="CE311" s="364"/>
      <c r="CF311" s="364"/>
      <c r="CG311" s="364"/>
      <c r="CH311" s="364"/>
      <c r="CI311" s="364"/>
      <c r="CJ311" s="364"/>
      <c r="CK311" s="364"/>
      <c r="CL311" s="364"/>
    </row>
    <row r="312" spans="1:90" ht="27" customHeight="1">
      <c r="A312" s="364"/>
      <c r="B312" s="364"/>
      <c r="C312" s="364"/>
      <c r="D312" s="364"/>
      <c r="E312" s="364"/>
      <c r="F312" s="364"/>
      <c r="G312" s="364"/>
      <c r="H312" s="364"/>
      <c r="I312" s="364"/>
      <c r="J312" s="364"/>
      <c r="K312" s="364"/>
      <c r="L312" s="364"/>
      <c r="M312" s="364"/>
      <c r="N312" s="364"/>
      <c r="O312" s="364"/>
      <c r="P312" s="364"/>
      <c r="Q312" s="364"/>
      <c r="R312" s="364"/>
      <c r="S312" s="364"/>
      <c r="T312" s="364"/>
      <c r="U312" s="364"/>
      <c r="V312" s="364"/>
      <c r="W312" s="364"/>
      <c r="X312" s="364"/>
      <c r="Y312" s="364"/>
      <c r="Z312" s="364"/>
      <c r="AA312" s="364"/>
      <c r="AB312" s="364"/>
      <c r="AC312" s="364"/>
      <c r="AD312" s="364"/>
      <c r="AE312" s="364"/>
      <c r="AF312" s="364"/>
      <c r="AG312" s="364"/>
      <c r="AH312" s="364"/>
      <c r="AI312" s="364"/>
      <c r="AJ312" s="364"/>
      <c r="AK312" s="364"/>
      <c r="AL312" s="364"/>
      <c r="AM312" s="364"/>
      <c r="AN312" s="364"/>
      <c r="AO312" s="364"/>
      <c r="AP312" s="364"/>
      <c r="AQ312" s="364"/>
      <c r="AR312" s="364"/>
      <c r="AS312" s="364"/>
      <c r="AT312" s="364"/>
      <c r="AU312" s="364"/>
      <c r="AV312" s="364"/>
      <c r="AW312" s="364"/>
      <c r="AX312" s="364"/>
      <c r="AY312" s="364"/>
      <c r="AZ312" s="364"/>
      <c r="BA312" s="364"/>
      <c r="BB312" s="364"/>
      <c r="BC312" s="364"/>
      <c r="BD312" s="364"/>
      <c r="BE312" s="364"/>
      <c r="BF312" s="364"/>
      <c r="BG312" s="364"/>
      <c r="BH312" s="364"/>
      <c r="BI312" s="364"/>
      <c r="BJ312" s="364"/>
      <c r="BK312" s="364"/>
      <c r="BL312" s="364"/>
      <c r="BM312" s="364"/>
      <c r="BN312" s="364"/>
      <c r="BO312" s="364"/>
      <c r="BP312" s="364"/>
      <c r="BQ312" s="364"/>
      <c r="BR312" s="364"/>
      <c r="BS312" s="364"/>
      <c r="BT312" s="364"/>
      <c r="BU312" s="364"/>
      <c r="BV312" s="364"/>
      <c r="BW312" s="364"/>
      <c r="BX312" s="364"/>
      <c r="BY312" s="364"/>
      <c r="BZ312" s="364"/>
      <c r="CA312" s="364"/>
      <c r="CB312" s="364"/>
      <c r="CC312" s="364"/>
      <c r="CD312" s="364"/>
      <c r="CE312" s="364"/>
      <c r="CF312" s="364"/>
      <c r="CG312" s="364"/>
      <c r="CH312" s="364"/>
      <c r="CI312" s="364"/>
      <c r="CJ312" s="364"/>
      <c r="CK312" s="364"/>
      <c r="CL312" s="364"/>
    </row>
    <row r="313" spans="1:90" ht="27" customHeight="1">
      <c r="A313" s="364"/>
      <c r="B313" s="364"/>
      <c r="C313" s="364"/>
      <c r="D313" s="364"/>
      <c r="E313" s="364"/>
      <c r="F313" s="364"/>
      <c r="G313" s="364"/>
      <c r="H313" s="364"/>
      <c r="I313" s="364"/>
      <c r="J313" s="364"/>
      <c r="K313" s="364"/>
      <c r="L313" s="364"/>
      <c r="M313" s="364"/>
      <c r="N313" s="364"/>
      <c r="O313" s="364"/>
      <c r="P313" s="364"/>
      <c r="Q313" s="364"/>
      <c r="R313" s="364"/>
      <c r="S313" s="364"/>
      <c r="T313" s="364"/>
      <c r="U313" s="364"/>
      <c r="V313" s="364"/>
      <c r="W313" s="364"/>
      <c r="X313" s="364"/>
      <c r="Y313" s="364"/>
      <c r="Z313" s="364"/>
      <c r="AA313" s="364"/>
      <c r="AB313" s="364"/>
      <c r="AC313" s="364"/>
      <c r="AD313" s="364"/>
      <c r="AE313" s="364"/>
      <c r="AF313" s="364"/>
      <c r="AG313" s="364"/>
      <c r="AH313" s="364"/>
      <c r="AI313" s="364"/>
      <c r="AJ313" s="364"/>
      <c r="AK313" s="364"/>
      <c r="AL313" s="364"/>
      <c r="AM313" s="364"/>
      <c r="AN313" s="364"/>
      <c r="AO313" s="364"/>
      <c r="AP313" s="364"/>
      <c r="AQ313" s="364"/>
      <c r="AR313" s="364"/>
      <c r="AS313" s="364"/>
      <c r="AT313" s="364"/>
      <c r="AU313" s="364"/>
      <c r="AV313" s="364"/>
      <c r="AW313" s="364"/>
      <c r="AX313" s="364"/>
      <c r="AY313" s="364"/>
      <c r="AZ313" s="364"/>
      <c r="BA313" s="364"/>
      <c r="BB313" s="364"/>
      <c r="BC313" s="364"/>
      <c r="BD313" s="364"/>
      <c r="BE313" s="364"/>
      <c r="BF313" s="364"/>
      <c r="BG313" s="364"/>
      <c r="BH313" s="364"/>
      <c r="BI313" s="364"/>
      <c r="BJ313" s="364"/>
      <c r="BK313" s="364"/>
      <c r="BL313" s="364"/>
      <c r="BM313" s="364"/>
      <c r="BN313" s="364"/>
      <c r="BO313" s="364"/>
      <c r="BP313" s="364"/>
      <c r="BQ313" s="364"/>
      <c r="BR313" s="364"/>
      <c r="BS313" s="364"/>
      <c r="BT313" s="364"/>
      <c r="BU313" s="364"/>
      <c r="BV313" s="364"/>
      <c r="BW313" s="364"/>
      <c r="BX313" s="364"/>
      <c r="BY313" s="364"/>
      <c r="BZ313" s="364"/>
      <c r="CA313" s="364"/>
      <c r="CB313" s="364"/>
      <c r="CC313" s="364"/>
      <c r="CD313" s="364"/>
      <c r="CE313" s="364"/>
      <c r="CF313" s="364"/>
      <c r="CG313" s="364"/>
      <c r="CH313" s="364"/>
      <c r="CI313" s="364"/>
      <c r="CJ313" s="364"/>
      <c r="CK313" s="364"/>
      <c r="CL313" s="364"/>
    </row>
    <row r="314" spans="1:90" ht="27" customHeight="1">
      <c r="A314" s="364"/>
      <c r="B314" s="364"/>
      <c r="C314" s="364"/>
      <c r="D314" s="364"/>
      <c r="E314" s="364"/>
      <c r="F314" s="364"/>
      <c r="G314" s="364"/>
      <c r="H314" s="364"/>
      <c r="I314" s="364"/>
      <c r="J314" s="364"/>
      <c r="K314" s="364"/>
      <c r="L314" s="364"/>
      <c r="M314" s="364"/>
      <c r="N314" s="364"/>
      <c r="O314" s="364"/>
      <c r="P314" s="364"/>
      <c r="Q314" s="364"/>
      <c r="R314" s="364"/>
      <c r="S314" s="364"/>
      <c r="T314" s="364"/>
      <c r="U314" s="364"/>
      <c r="V314" s="364"/>
      <c r="W314" s="364"/>
      <c r="X314" s="364"/>
      <c r="Y314" s="364"/>
      <c r="Z314" s="364"/>
      <c r="AA314" s="364"/>
      <c r="AB314" s="364"/>
      <c r="AC314" s="364"/>
      <c r="AD314" s="364"/>
      <c r="AE314" s="364"/>
      <c r="AF314" s="364"/>
      <c r="AG314" s="364"/>
      <c r="AH314" s="364"/>
      <c r="AI314" s="364"/>
      <c r="AJ314" s="364"/>
      <c r="AK314" s="364"/>
      <c r="AL314" s="364"/>
      <c r="AM314" s="364"/>
      <c r="AN314" s="364"/>
      <c r="AO314" s="364"/>
      <c r="AP314" s="364"/>
      <c r="AQ314" s="364"/>
      <c r="AR314" s="364"/>
      <c r="AS314" s="364"/>
      <c r="AT314" s="364"/>
      <c r="AU314" s="364"/>
      <c r="AV314" s="364"/>
      <c r="AW314" s="364"/>
      <c r="AX314" s="364"/>
      <c r="AY314" s="364"/>
      <c r="AZ314" s="364"/>
      <c r="BA314" s="364"/>
      <c r="BB314" s="364"/>
      <c r="BC314" s="364"/>
      <c r="BD314" s="364"/>
      <c r="BE314" s="364"/>
      <c r="BF314" s="364"/>
      <c r="BG314" s="364"/>
      <c r="BH314" s="364"/>
      <c r="BI314" s="364"/>
      <c r="BJ314" s="364"/>
      <c r="BK314" s="364"/>
      <c r="BL314" s="364"/>
      <c r="BM314" s="364"/>
      <c r="BN314" s="364"/>
      <c r="BO314" s="364"/>
      <c r="BP314" s="364"/>
      <c r="BQ314" s="364"/>
      <c r="BR314" s="364"/>
      <c r="BS314" s="364"/>
      <c r="BT314" s="364"/>
      <c r="BU314" s="364"/>
      <c r="BV314" s="364"/>
      <c r="BW314" s="364"/>
      <c r="BX314" s="364"/>
      <c r="BY314" s="364"/>
      <c r="BZ314" s="364"/>
      <c r="CA314" s="364"/>
      <c r="CB314" s="364"/>
      <c r="CC314" s="364"/>
      <c r="CD314" s="364"/>
      <c r="CE314" s="364"/>
      <c r="CF314" s="364"/>
      <c r="CG314" s="364"/>
      <c r="CH314" s="364"/>
      <c r="CI314" s="364"/>
      <c r="CJ314" s="364"/>
      <c r="CK314" s="364"/>
      <c r="CL314" s="364"/>
    </row>
    <row r="315" spans="1:90" ht="27" customHeight="1">
      <c r="A315" s="364"/>
      <c r="B315" s="364"/>
      <c r="C315" s="364"/>
      <c r="D315" s="364"/>
      <c r="E315" s="364"/>
      <c r="F315" s="364"/>
      <c r="G315" s="364"/>
      <c r="H315" s="364"/>
      <c r="I315" s="364"/>
      <c r="J315" s="364"/>
      <c r="K315" s="364"/>
      <c r="L315" s="364"/>
      <c r="M315" s="364"/>
      <c r="N315" s="364"/>
      <c r="O315" s="364"/>
      <c r="P315" s="364"/>
      <c r="Q315" s="364"/>
      <c r="R315" s="364"/>
      <c r="S315" s="364"/>
      <c r="T315" s="364"/>
      <c r="U315" s="364"/>
      <c r="V315" s="364"/>
      <c r="W315" s="364"/>
      <c r="X315" s="364"/>
      <c r="Y315" s="364"/>
      <c r="Z315" s="364"/>
      <c r="AA315" s="364"/>
      <c r="AB315" s="364"/>
      <c r="AC315" s="364"/>
      <c r="AD315" s="364"/>
      <c r="AE315" s="364"/>
      <c r="AF315" s="364"/>
      <c r="AG315" s="364"/>
      <c r="AH315" s="364"/>
      <c r="AI315" s="364"/>
      <c r="AJ315" s="364"/>
      <c r="AK315" s="364"/>
      <c r="AL315" s="364"/>
      <c r="AM315" s="364"/>
      <c r="AN315" s="364"/>
      <c r="AO315" s="364"/>
      <c r="AP315" s="364"/>
      <c r="AQ315" s="364"/>
      <c r="AR315" s="364"/>
      <c r="AS315" s="364"/>
      <c r="AT315" s="364"/>
      <c r="AU315" s="364"/>
      <c r="AV315" s="364"/>
      <c r="AW315" s="364"/>
      <c r="AX315" s="364"/>
      <c r="AY315" s="364"/>
      <c r="AZ315" s="364"/>
      <c r="BA315" s="364"/>
      <c r="BB315" s="364"/>
      <c r="BC315" s="364"/>
      <c r="BD315" s="364"/>
      <c r="BE315" s="364"/>
      <c r="BF315" s="364"/>
      <c r="BG315" s="364"/>
      <c r="BH315" s="364"/>
      <c r="BI315" s="364"/>
      <c r="BJ315" s="364"/>
      <c r="BK315" s="364"/>
      <c r="BL315" s="364"/>
      <c r="BM315" s="364"/>
      <c r="BN315" s="364"/>
      <c r="BO315" s="364"/>
      <c r="BP315" s="364"/>
      <c r="BQ315" s="364"/>
      <c r="BR315" s="364"/>
      <c r="BS315" s="364"/>
      <c r="BT315" s="364"/>
      <c r="BU315" s="364"/>
      <c r="BV315" s="364"/>
      <c r="BW315" s="364"/>
      <c r="BX315" s="364"/>
      <c r="BY315" s="364"/>
      <c r="BZ315" s="364"/>
      <c r="CA315" s="364"/>
      <c r="CB315" s="364"/>
      <c r="CC315" s="364"/>
      <c r="CD315" s="364"/>
      <c r="CE315" s="364"/>
      <c r="CF315" s="364"/>
      <c r="CG315" s="364"/>
      <c r="CH315" s="364"/>
      <c r="CI315" s="364"/>
      <c r="CJ315" s="364"/>
      <c r="CK315" s="364"/>
      <c r="CL315" s="364"/>
    </row>
    <row r="316" spans="1:90" ht="27" customHeight="1">
      <c r="A316" s="364"/>
      <c r="B316" s="364"/>
      <c r="C316" s="364"/>
      <c r="D316" s="364"/>
      <c r="E316" s="364"/>
      <c r="F316" s="364"/>
      <c r="G316" s="364"/>
      <c r="H316" s="364"/>
      <c r="I316" s="364"/>
      <c r="J316" s="364"/>
      <c r="K316" s="364"/>
      <c r="L316" s="364"/>
      <c r="M316" s="364"/>
      <c r="N316" s="364"/>
      <c r="O316" s="364"/>
      <c r="P316" s="364"/>
      <c r="Q316" s="364"/>
      <c r="R316" s="364"/>
      <c r="S316" s="364"/>
      <c r="T316" s="364"/>
      <c r="U316" s="364"/>
      <c r="V316" s="364"/>
      <c r="W316" s="364"/>
      <c r="X316" s="364"/>
      <c r="Y316" s="364"/>
      <c r="Z316" s="364"/>
      <c r="AA316" s="364"/>
      <c r="AB316" s="364"/>
      <c r="AC316" s="364"/>
      <c r="AD316" s="364"/>
      <c r="AE316" s="364"/>
      <c r="AF316" s="364"/>
      <c r="AG316" s="364"/>
      <c r="AH316" s="364"/>
      <c r="AI316" s="364"/>
      <c r="AJ316" s="364"/>
      <c r="AK316" s="364"/>
      <c r="AL316" s="364"/>
      <c r="AM316" s="364"/>
      <c r="AN316" s="364"/>
      <c r="AO316" s="364"/>
      <c r="AP316" s="364"/>
      <c r="AQ316" s="364"/>
      <c r="AR316" s="364"/>
      <c r="AS316" s="364"/>
      <c r="AT316" s="364"/>
      <c r="AU316" s="364"/>
      <c r="AV316" s="364"/>
      <c r="AW316" s="364"/>
      <c r="AX316" s="364"/>
      <c r="AY316" s="364"/>
      <c r="AZ316" s="364"/>
      <c r="BA316" s="364"/>
      <c r="BB316" s="364"/>
      <c r="BC316" s="364"/>
      <c r="BD316" s="364"/>
      <c r="BE316" s="364"/>
      <c r="BF316" s="364"/>
      <c r="BG316" s="364"/>
      <c r="BH316" s="364"/>
      <c r="BI316" s="364"/>
      <c r="BJ316" s="364"/>
      <c r="BK316" s="364"/>
      <c r="BL316" s="364"/>
      <c r="BM316" s="364"/>
      <c r="BN316" s="364"/>
      <c r="BO316" s="364"/>
      <c r="BP316" s="364"/>
      <c r="BQ316" s="364"/>
      <c r="BR316" s="364"/>
      <c r="BS316" s="364"/>
      <c r="BT316" s="364"/>
      <c r="BU316" s="364"/>
      <c r="BV316" s="364"/>
      <c r="BW316" s="364"/>
      <c r="BX316" s="364"/>
      <c r="BY316" s="364"/>
      <c r="BZ316" s="364"/>
      <c r="CA316" s="364"/>
      <c r="CB316" s="364"/>
      <c r="CC316" s="364"/>
      <c r="CD316" s="364"/>
      <c r="CE316" s="364"/>
      <c r="CF316" s="364"/>
      <c r="CG316" s="364"/>
      <c r="CH316" s="364"/>
      <c r="CI316" s="364"/>
      <c r="CJ316" s="364"/>
      <c r="CK316" s="364"/>
      <c r="CL316" s="364"/>
    </row>
    <row r="317" spans="1:90" ht="27" customHeight="1">
      <c r="A317" s="364"/>
      <c r="B317" s="364"/>
      <c r="C317" s="364"/>
      <c r="D317" s="364"/>
      <c r="E317" s="364"/>
      <c r="F317" s="364"/>
      <c r="G317" s="364"/>
      <c r="H317" s="364"/>
      <c r="I317" s="364"/>
      <c r="J317" s="364"/>
      <c r="K317" s="364"/>
      <c r="L317" s="364"/>
      <c r="M317" s="364"/>
      <c r="N317" s="364"/>
      <c r="O317" s="364"/>
      <c r="P317" s="364"/>
      <c r="Q317" s="364"/>
      <c r="R317" s="364"/>
      <c r="S317" s="364"/>
      <c r="T317" s="364"/>
      <c r="U317" s="364"/>
      <c r="V317" s="364"/>
      <c r="W317" s="364"/>
      <c r="X317" s="364"/>
      <c r="Y317" s="364"/>
      <c r="Z317" s="364"/>
      <c r="AA317" s="364"/>
      <c r="AB317" s="364"/>
      <c r="AC317" s="364"/>
      <c r="AD317" s="364"/>
      <c r="AE317" s="364"/>
      <c r="AF317" s="364"/>
      <c r="AG317" s="364"/>
      <c r="AH317" s="364"/>
      <c r="AI317" s="364"/>
      <c r="AJ317" s="364"/>
      <c r="AK317" s="364"/>
      <c r="AL317" s="364"/>
      <c r="AM317" s="364"/>
      <c r="AN317" s="364"/>
      <c r="AO317" s="364"/>
      <c r="AP317" s="364"/>
      <c r="AQ317" s="364"/>
      <c r="AR317" s="364"/>
      <c r="AS317" s="364"/>
      <c r="AT317" s="364"/>
      <c r="AU317" s="364"/>
      <c r="AV317" s="364"/>
      <c r="AW317" s="364"/>
      <c r="AX317" s="364"/>
      <c r="AY317" s="364"/>
      <c r="AZ317" s="364"/>
      <c r="BA317" s="364"/>
      <c r="BB317" s="364"/>
      <c r="BC317" s="364"/>
      <c r="BD317" s="364"/>
      <c r="BE317" s="364"/>
      <c r="BF317" s="364"/>
      <c r="BG317" s="364"/>
      <c r="BH317" s="364"/>
      <c r="BI317" s="364"/>
      <c r="BJ317" s="364"/>
      <c r="BK317" s="364"/>
      <c r="BL317" s="364"/>
      <c r="BM317" s="364"/>
      <c r="BN317" s="364"/>
      <c r="BO317" s="364"/>
      <c r="BP317" s="364"/>
      <c r="BQ317" s="364"/>
      <c r="BR317" s="364"/>
      <c r="BS317" s="364"/>
      <c r="BT317" s="364"/>
      <c r="BU317" s="364"/>
      <c r="BV317" s="364"/>
      <c r="BW317" s="364"/>
      <c r="BX317" s="364"/>
      <c r="BY317" s="364"/>
      <c r="BZ317" s="364"/>
      <c r="CA317" s="364"/>
      <c r="CB317" s="364"/>
      <c r="CC317" s="364"/>
      <c r="CD317" s="364"/>
      <c r="CE317" s="364"/>
      <c r="CF317" s="364"/>
      <c r="CG317" s="364"/>
      <c r="CH317" s="364"/>
      <c r="CI317" s="364"/>
      <c r="CJ317" s="364"/>
      <c r="CK317" s="364"/>
      <c r="CL317" s="364"/>
    </row>
    <row r="318" spans="1:90" ht="27" customHeight="1">
      <c r="A318" s="364"/>
      <c r="B318" s="364"/>
      <c r="C318" s="364"/>
      <c r="D318" s="364"/>
      <c r="E318" s="364"/>
      <c r="F318" s="364"/>
      <c r="G318" s="364"/>
      <c r="H318" s="364"/>
      <c r="I318" s="364"/>
      <c r="J318" s="364"/>
      <c r="K318" s="364"/>
      <c r="L318" s="364"/>
      <c r="M318" s="364"/>
      <c r="N318" s="364"/>
      <c r="O318" s="364"/>
      <c r="P318" s="364"/>
      <c r="Q318" s="364"/>
      <c r="R318" s="364"/>
      <c r="S318" s="364"/>
      <c r="T318" s="364"/>
      <c r="U318" s="364"/>
      <c r="V318" s="364"/>
      <c r="W318" s="364"/>
      <c r="X318" s="364"/>
      <c r="Y318" s="364"/>
      <c r="Z318" s="364"/>
      <c r="AA318" s="364"/>
      <c r="AB318" s="364"/>
      <c r="AC318" s="364"/>
      <c r="AD318" s="364"/>
      <c r="AE318" s="364"/>
      <c r="AF318" s="364"/>
      <c r="AG318" s="364"/>
      <c r="AH318" s="364"/>
      <c r="AI318" s="364"/>
      <c r="AJ318" s="364"/>
      <c r="AK318" s="364"/>
      <c r="AL318" s="364"/>
      <c r="AM318" s="364"/>
      <c r="AN318" s="364"/>
      <c r="AO318" s="364"/>
      <c r="AP318" s="364"/>
      <c r="AQ318" s="364"/>
      <c r="AR318" s="364"/>
      <c r="AS318" s="364"/>
      <c r="AT318" s="364"/>
      <c r="AU318" s="364"/>
      <c r="AV318" s="364"/>
      <c r="AW318" s="364"/>
      <c r="AX318" s="364"/>
      <c r="AY318" s="364"/>
      <c r="AZ318" s="364"/>
      <c r="BA318" s="364"/>
      <c r="BB318" s="364"/>
      <c r="BC318" s="364"/>
      <c r="BD318" s="364"/>
      <c r="BE318" s="364"/>
      <c r="BF318" s="364"/>
      <c r="BG318" s="364"/>
      <c r="BH318" s="364"/>
      <c r="BI318" s="364"/>
      <c r="BJ318" s="364"/>
      <c r="BK318" s="364"/>
      <c r="BL318" s="364"/>
      <c r="BM318" s="364"/>
      <c r="BN318" s="364"/>
      <c r="BO318" s="364"/>
      <c r="BP318" s="364"/>
      <c r="BQ318" s="364"/>
      <c r="BR318" s="364"/>
      <c r="BS318" s="364"/>
      <c r="BT318" s="364"/>
      <c r="BU318" s="364"/>
      <c r="BV318" s="364"/>
      <c r="BW318" s="364"/>
      <c r="BX318" s="364"/>
      <c r="BY318" s="364"/>
      <c r="BZ318" s="364"/>
      <c r="CA318" s="364"/>
      <c r="CB318" s="364"/>
      <c r="CC318" s="364"/>
      <c r="CD318" s="364"/>
      <c r="CE318" s="364"/>
      <c r="CF318" s="364"/>
      <c r="CG318" s="364"/>
      <c r="CH318" s="364"/>
      <c r="CI318" s="364"/>
      <c r="CJ318" s="364"/>
      <c r="CK318" s="364"/>
      <c r="CL318" s="364"/>
    </row>
    <row r="319" spans="1:90" ht="27" customHeight="1">
      <c r="A319" s="364"/>
      <c r="B319" s="364"/>
      <c r="C319" s="364"/>
      <c r="D319" s="364"/>
      <c r="E319" s="364"/>
      <c r="F319" s="364"/>
      <c r="G319" s="364"/>
      <c r="H319" s="364"/>
      <c r="I319" s="364"/>
      <c r="J319" s="364"/>
      <c r="K319" s="364"/>
      <c r="L319" s="364"/>
      <c r="M319" s="364"/>
      <c r="N319" s="364"/>
      <c r="O319" s="364"/>
      <c r="P319" s="364"/>
      <c r="Q319" s="364"/>
      <c r="R319" s="364"/>
      <c r="S319" s="364"/>
      <c r="T319" s="364"/>
      <c r="U319" s="364"/>
      <c r="V319" s="364"/>
      <c r="W319" s="364"/>
      <c r="X319" s="364"/>
      <c r="Y319" s="364"/>
      <c r="Z319" s="364"/>
      <c r="AA319" s="364"/>
      <c r="AB319" s="364"/>
      <c r="AC319" s="364"/>
      <c r="AD319" s="364"/>
      <c r="AE319" s="364"/>
      <c r="AF319" s="364"/>
      <c r="AG319" s="364"/>
      <c r="AH319" s="364"/>
      <c r="AI319" s="364"/>
      <c r="AJ319" s="364"/>
      <c r="AK319" s="364"/>
      <c r="AL319" s="364"/>
      <c r="AM319" s="364"/>
      <c r="AN319" s="364"/>
      <c r="AO319" s="364"/>
      <c r="AP319" s="364"/>
      <c r="AQ319" s="364"/>
      <c r="AR319" s="364"/>
      <c r="AS319" s="364"/>
      <c r="AT319" s="364"/>
      <c r="AU319" s="364"/>
      <c r="AV319" s="364"/>
      <c r="AW319" s="364"/>
      <c r="AX319" s="364"/>
      <c r="AY319" s="364"/>
      <c r="AZ319" s="364"/>
      <c r="BA319" s="364"/>
      <c r="BB319" s="364"/>
      <c r="BC319" s="364"/>
      <c r="BD319" s="364"/>
      <c r="BE319" s="364"/>
      <c r="BF319" s="364"/>
      <c r="BG319" s="364"/>
      <c r="BH319" s="364"/>
      <c r="BI319" s="364"/>
      <c r="BJ319" s="364"/>
      <c r="BK319" s="364"/>
      <c r="BL319" s="364"/>
      <c r="BM319" s="364"/>
      <c r="BN319" s="364"/>
      <c r="BO319" s="364"/>
      <c r="BP319" s="364"/>
      <c r="BQ319" s="364"/>
      <c r="BR319" s="364"/>
      <c r="BS319" s="364"/>
      <c r="BT319" s="364"/>
      <c r="BU319" s="364"/>
      <c r="BV319" s="364"/>
      <c r="BW319" s="364"/>
      <c r="BX319" s="364"/>
      <c r="BY319" s="364"/>
      <c r="BZ319" s="364"/>
      <c r="CA319" s="364"/>
      <c r="CB319" s="364"/>
      <c r="CC319" s="364"/>
      <c r="CD319" s="364"/>
      <c r="CE319" s="364"/>
      <c r="CF319" s="364"/>
      <c r="CG319" s="364"/>
      <c r="CH319" s="364"/>
      <c r="CI319" s="364"/>
      <c r="CJ319" s="364"/>
      <c r="CK319" s="364"/>
      <c r="CL319" s="364"/>
    </row>
    <row r="320" spans="1:90" ht="27" customHeight="1">
      <c r="A320" s="364"/>
      <c r="B320" s="364"/>
      <c r="C320" s="364"/>
      <c r="D320" s="364"/>
      <c r="E320" s="364"/>
      <c r="F320" s="364"/>
      <c r="G320" s="364"/>
      <c r="H320" s="364"/>
      <c r="I320" s="364"/>
      <c r="J320" s="364"/>
      <c r="K320" s="364"/>
      <c r="L320" s="364"/>
      <c r="M320" s="364"/>
      <c r="N320" s="364"/>
      <c r="O320" s="364"/>
      <c r="P320" s="364"/>
      <c r="Q320" s="364"/>
      <c r="R320" s="364"/>
      <c r="S320" s="364"/>
      <c r="T320" s="364"/>
      <c r="U320" s="364"/>
      <c r="V320" s="364"/>
      <c r="W320" s="364"/>
      <c r="X320" s="364"/>
      <c r="Y320" s="364"/>
      <c r="Z320" s="364"/>
      <c r="AA320" s="364"/>
      <c r="AB320" s="364"/>
      <c r="AC320" s="364"/>
      <c r="AD320" s="364"/>
      <c r="AE320" s="364"/>
      <c r="AF320" s="364"/>
      <c r="AG320" s="364"/>
      <c r="AH320" s="364"/>
      <c r="AI320" s="364"/>
      <c r="AJ320" s="364"/>
      <c r="AK320" s="364"/>
      <c r="AL320" s="364"/>
      <c r="AM320" s="364"/>
      <c r="AN320" s="364"/>
      <c r="AO320" s="364"/>
      <c r="AP320" s="364"/>
      <c r="AQ320" s="364"/>
      <c r="AR320" s="364"/>
      <c r="AS320" s="364"/>
      <c r="AT320" s="364"/>
      <c r="AU320" s="364"/>
      <c r="AV320" s="364"/>
      <c r="AW320" s="364"/>
      <c r="AX320" s="364"/>
      <c r="AY320" s="364"/>
      <c r="AZ320" s="364"/>
      <c r="BA320" s="364"/>
      <c r="BB320" s="364"/>
      <c r="BC320" s="364"/>
      <c r="BD320" s="364"/>
      <c r="BE320" s="364"/>
      <c r="BF320" s="364"/>
      <c r="BG320" s="364"/>
      <c r="BH320" s="364"/>
      <c r="BI320" s="364"/>
      <c r="BJ320" s="364"/>
      <c r="BK320" s="364"/>
      <c r="BL320" s="364"/>
      <c r="BM320" s="364"/>
      <c r="BN320" s="364"/>
      <c r="BO320" s="364"/>
      <c r="BP320" s="364"/>
      <c r="BQ320" s="364"/>
      <c r="BR320" s="364"/>
      <c r="BS320" s="364"/>
      <c r="BT320" s="364"/>
      <c r="BU320" s="364"/>
      <c r="BV320" s="364"/>
      <c r="BW320" s="364"/>
      <c r="BX320" s="364"/>
      <c r="BY320" s="364"/>
      <c r="BZ320" s="364"/>
      <c r="CA320" s="364"/>
      <c r="CB320" s="364"/>
      <c r="CC320" s="364"/>
      <c r="CD320" s="364"/>
      <c r="CE320" s="364"/>
      <c r="CF320" s="364"/>
      <c r="CG320" s="364"/>
      <c r="CH320" s="364"/>
      <c r="CI320" s="364"/>
      <c r="CJ320" s="364"/>
      <c r="CK320" s="364"/>
      <c r="CL320" s="364"/>
    </row>
    <row r="321" spans="1:90" ht="27" customHeight="1">
      <c r="A321" s="364"/>
      <c r="B321" s="364"/>
      <c r="C321" s="364"/>
      <c r="D321" s="364"/>
      <c r="E321" s="364"/>
      <c r="F321" s="364"/>
      <c r="G321" s="364"/>
      <c r="H321" s="364"/>
      <c r="I321" s="364"/>
      <c r="J321" s="364"/>
      <c r="K321" s="364"/>
      <c r="L321" s="364"/>
      <c r="M321" s="364"/>
      <c r="N321" s="364"/>
      <c r="O321" s="364"/>
      <c r="P321" s="364"/>
      <c r="Q321" s="364"/>
      <c r="R321" s="364"/>
      <c r="S321" s="364"/>
      <c r="T321" s="364"/>
      <c r="U321" s="364"/>
      <c r="V321" s="364"/>
      <c r="W321" s="364"/>
      <c r="X321" s="364"/>
      <c r="Y321" s="364"/>
      <c r="Z321" s="364"/>
      <c r="AA321" s="364"/>
      <c r="AB321" s="364"/>
      <c r="AC321" s="364"/>
      <c r="AD321" s="364"/>
      <c r="AE321" s="364"/>
      <c r="AF321" s="364"/>
      <c r="AG321" s="364"/>
      <c r="AH321" s="364"/>
      <c r="AI321" s="364"/>
      <c r="AJ321" s="364"/>
      <c r="AK321" s="364"/>
      <c r="AL321" s="364"/>
      <c r="AM321" s="364"/>
      <c r="AN321" s="364"/>
      <c r="AO321" s="364"/>
      <c r="AP321" s="364"/>
      <c r="AQ321" s="364"/>
      <c r="AR321" s="364"/>
      <c r="AS321" s="364"/>
      <c r="AT321" s="364"/>
      <c r="AU321" s="364"/>
      <c r="AV321" s="364"/>
      <c r="AW321" s="364"/>
      <c r="AX321" s="364"/>
      <c r="AY321" s="364"/>
      <c r="AZ321" s="364"/>
      <c r="BA321" s="364"/>
      <c r="BB321" s="364"/>
      <c r="BC321" s="364"/>
      <c r="BD321" s="364"/>
      <c r="BE321" s="364"/>
      <c r="BF321" s="364"/>
      <c r="BG321" s="364"/>
      <c r="BH321" s="364"/>
      <c r="BI321" s="364"/>
      <c r="BJ321" s="364"/>
      <c r="BK321" s="364"/>
      <c r="BL321" s="364"/>
      <c r="BM321" s="364"/>
      <c r="BN321" s="364"/>
      <c r="BO321" s="364"/>
      <c r="BP321" s="364"/>
      <c r="BQ321" s="364"/>
      <c r="BR321" s="364"/>
      <c r="BS321" s="364"/>
      <c r="BT321" s="364"/>
      <c r="BU321" s="364"/>
      <c r="BV321" s="364"/>
      <c r="BW321" s="364"/>
      <c r="BX321" s="364"/>
      <c r="BY321" s="364"/>
      <c r="BZ321" s="364"/>
      <c r="CA321" s="364"/>
      <c r="CB321" s="364"/>
      <c r="CC321" s="364"/>
      <c r="CD321" s="364"/>
      <c r="CE321" s="364"/>
      <c r="CF321" s="364"/>
      <c r="CG321" s="364"/>
      <c r="CH321" s="364"/>
      <c r="CI321" s="364"/>
      <c r="CJ321" s="364"/>
      <c r="CK321" s="364"/>
      <c r="CL321" s="364"/>
    </row>
    <row r="322" spans="1:90" ht="27" customHeight="1">
      <c r="A322" s="364"/>
      <c r="B322" s="364"/>
      <c r="C322" s="364"/>
      <c r="D322" s="364"/>
      <c r="E322" s="364"/>
      <c r="F322" s="364"/>
      <c r="G322" s="364"/>
      <c r="H322" s="364"/>
      <c r="I322" s="364"/>
      <c r="J322" s="364"/>
      <c r="K322" s="364"/>
      <c r="L322" s="364"/>
      <c r="M322" s="364"/>
      <c r="N322" s="364"/>
      <c r="O322" s="364"/>
      <c r="P322" s="364"/>
      <c r="Q322" s="364"/>
      <c r="R322" s="364"/>
      <c r="S322" s="364"/>
      <c r="T322" s="364"/>
      <c r="U322" s="364"/>
      <c r="V322" s="364"/>
      <c r="W322" s="364"/>
      <c r="X322" s="364"/>
      <c r="Y322" s="364"/>
      <c r="Z322" s="364"/>
      <c r="AA322" s="364"/>
      <c r="AB322" s="364"/>
      <c r="AC322" s="364"/>
      <c r="AD322" s="364"/>
      <c r="AE322" s="364"/>
      <c r="AF322" s="364"/>
      <c r="AG322" s="364"/>
      <c r="AH322" s="364"/>
      <c r="AI322" s="364"/>
      <c r="AJ322" s="364"/>
      <c r="AK322" s="364"/>
      <c r="AL322" s="364"/>
      <c r="AM322" s="364"/>
      <c r="AN322" s="364"/>
      <c r="AO322" s="364"/>
      <c r="AP322" s="364"/>
      <c r="AQ322" s="364"/>
      <c r="AR322" s="364"/>
      <c r="AS322" s="364"/>
      <c r="AT322" s="364"/>
      <c r="AU322" s="364"/>
      <c r="AV322" s="364"/>
      <c r="AW322" s="364"/>
      <c r="AX322" s="364"/>
      <c r="AY322" s="364"/>
      <c r="AZ322" s="364"/>
      <c r="BA322" s="364"/>
      <c r="BB322" s="364"/>
      <c r="BC322" s="364"/>
      <c r="BD322" s="364"/>
      <c r="BE322" s="364"/>
      <c r="BF322" s="364"/>
      <c r="BG322" s="364"/>
      <c r="BH322" s="364"/>
      <c r="BI322" s="364"/>
      <c r="BJ322" s="364"/>
      <c r="BK322" s="364"/>
      <c r="BL322" s="364"/>
      <c r="BM322" s="364"/>
      <c r="BN322" s="364"/>
      <c r="BO322" s="364"/>
      <c r="BP322" s="364"/>
      <c r="BQ322" s="364"/>
      <c r="BR322" s="364"/>
      <c r="BS322" s="364"/>
      <c r="BT322" s="364"/>
      <c r="BU322" s="364"/>
      <c r="BV322" s="364"/>
      <c r="BW322" s="364"/>
      <c r="BX322" s="364"/>
      <c r="BY322" s="364"/>
      <c r="BZ322" s="364"/>
      <c r="CA322" s="364"/>
      <c r="CB322" s="364"/>
      <c r="CC322" s="364"/>
      <c r="CD322" s="364"/>
      <c r="CE322" s="364"/>
      <c r="CF322" s="364"/>
      <c r="CG322" s="364"/>
      <c r="CH322" s="364"/>
      <c r="CI322" s="364"/>
      <c r="CJ322" s="364"/>
      <c r="CK322" s="364"/>
      <c r="CL322" s="364"/>
    </row>
    <row r="323" spans="1:90" ht="27" customHeight="1">
      <c r="A323" s="364"/>
      <c r="B323" s="364"/>
      <c r="C323" s="364"/>
      <c r="D323" s="364"/>
      <c r="E323" s="364"/>
      <c r="F323" s="364"/>
      <c r="G323" s="364"/>
      <c r="H323" s="364"/>
      <c r="I323" s="364"/>
      <c r="J323" s="364"/>
      <c r="K323" s="364"/>
      <c r="L323" s="364"/>
      <c r="M323" s="364"/>
      <c r="N323" s="364"/>
      <c r="O323" s="364"/>
      <c r="P323" s="364"/>
      <c r="Q323" s="364"/>
      <c r="R323" s="364"/>
      <c r="S323" s="364"/>
      <c r="T323" s="364"/>
      <c r="U323" s="364"/>
      <c r="V323" s="364"/>
      <c r="W323" s="364"/>
      <c r="X323" s="364"/>
      <c r="Y323" s="364"/>
      <c r="Z323" s="364"/>
      <c r="AA323" s="364"/>
      <c r="AB323" s="364"/>
      <c r="AC323" s="364"/>
      <c r="AD323" s="364"/>
      <c r="AE323" s="364"/>
      <c r="AF323" s="364"/>
      <c r="AG323" s="364"/>
      <c r="AH323" s="364"/>
      <c r="AI323" s="364"/>
      <c r="AJ323" s="364"/>
      <c r="AK323" s="364"/>
      <c r="AL323" s="364"/>
      <c r="AM323" s="364"/>
      <c r="AN323" s="364"/>
      <c r="AO323" s="364"/>
      <c r="AP323" s="364"/>
      <c r="AQ323" s="364"/>
      <c r="AR323" s="364"/>
      <c r="AS323" s="364"/>
      <c r="AT323" s="364"/>
      <c r="AU323" s="364"/>
      <c r="AV323" s="364"/>
      <c r="AW323" s="364"/>
      <c r="AX323" s="364"/>
      <c r="AY323" s="364"/>
      <c r="AZ323" s="364"/>
      <c r="BA323" s="364"/>
      <c r="BB323" s="364"/>
      <c r="BC323" s="364"/>
      <c r="BD323" s="364"/>
      <c r="BE323" s="364"/>
      <c r="BF323" s="364"/>
      <c r="BG323" s="364"/>
      <c r="BH323" s="364"/>
      <c r="BI323" s="364"/>
      <c r="BJ323" s="364"/>
      <c r="BK323" s="364"/>
      <c r="BL323" s="364"/>
      <c r="BM323" s="364"/>
      <c r="BN323" s="364"/>
      <c r="BO323" s="364"/>
      <c r="BP323" s="364"/>
      <c r="BQ323" s="364"/>
      <c r="BR323" s="364"/>
      <c r="BS323" s="364"/>
      <c r="BT323" s="364"/>
      <c r="BU323" s="364"/>
      <c r="BV323" s="364"/>
      <c r="BW323" s="364"/>
      <c r="BX323" s="364"/>
      <c r="BY323" s="364"/>
      <c r="BZ323" s="364"/>
      <c r="CA323" s="364"/>
      <c r="CB323" s="364"/>
      <c r="CC323" s="364"/>
      <c r="CD323" s="364"/>
      <c r="CE323" s="364"/>
      <c r="CF323" s="364"/>
      <c r="CG323" s="364"/>
      <c r="CH323" s="364"/>
      <c r="CI323" s="364"/>
      <c r="CJ323" s="364"/>
      <c r="CK323" s="364"/>
      <c r="CL323" s="364"/>
    </row>
    <row r="324" spans="1:90" ht="27" customHeight="1">
      <c r="A324" s="364"/>
      <c r="B324" s="364"/>
      <c r="C324" s="364"/>
      <c r="D324" s="364"/>
      <c r="E324" s="364"/>
      <c r="F324" s="364"/>
      <c r="G324" s="364"/>
      <c r="H324" s="364"/>
      <c r="I324" s="364"/>
      <c r="J324" s="364"/>
      <c r="K324" s="364"/>
      <c r="L324" s="364"/>
      <c r="M324" s="364"/>
      <c r="N324" s="364"/>
      <c r="O324" s="364"/>
      <c r="P324" s="364"/>
      <c r="Q324" s="364"/>
      <c r="R324" s="364"/>
      <c r="S324" s="364"/>
      <c r="T324" s="364"/>
      <c r="U324" s="364"/>
      <c r="V324" s="364"/>
      <c r="W324" s="364"/>
      <c r="X324" s="364"/>
      <c r="Y324" s="364"/>
      <c r="Z324" s="364"/>
      <c r="AA324" s="364"/>
      <c r="AB324" s="364"/>
      <c r="AC324" s="364"/>
      <c r="AD324" s="364"/>
      <c r="AE324" s="364"/>
      <c r="AF324" s="364"/>
      <c r="AG324" s="364"/>
      <c r="AH324" s="364"/>
      <c r="AI324" s="364"/>
      <c r="AJ324" s="364"/>
      <c r="AK324" s="364"/>
      <c r="AL324" s="364"/>
      <c r="AM324" s="364"/>
      <c r="AN324" s="364"/>
      <c r="AO324" s="364"/>
      <c r="AP324" s="364"/>
      <c r="AQ324" s="364"/>
      <c r="AR324" s="364"/>
      <c r="AS324" s="364"/>
      <c r="AT324" s="364"/>
      <c r="AU324" s="364"/>
      <c r="AV324" s="364"/>
      <c r="AW324" s="364"/>
      <c r="AX324" s="364"/>
      <c r="AY324" s="364"/>
      <c r="AZ324" s="364"/>
      <c r="BA324" s="364"/>
      <c r="BB324" s="364"/>
      <c r="BC324" s="364"/>
      <c r="BD324" s="364"/>
      <c r="BE324" s="364"/>
      <c r="BF324" s="364"/>
      <c r="BG324" s="364"/>
      <c r="BH324" s="364"/>
      <c r="BI324" s="364"/>
      <c r="BJ324" s="364"/>
      <c r="BK324" s="364"/>
      <c r="BL324" s="364"/>
      <c r="BM324" s="364"/>
      <c r="BN324" s="364"/>
      <c r="BO324" s="364"/>
      <c r="BP324" s="364"/>
      <c r="BQ324" s="364"/>
      <c r="BR324" s="364"/>
      <c r="BS324" s="364"/>
      <c r="BT324" s="364"/>
      <c r="BU324" s="364"/>
      <c r="BV324" s="364"/>
      <c r="BW324" s="364"/>
      <c r="BX324" s="364"/>
      <c r="BY324" s="364"/>
      <c r="BZ324" s="364"/>
      <c r="CA324" s="364"/>
      <c r="CB324" s="364"/>
      <c r="CC324" s="364"/>
      <c r="CD324" s="364"/>
      <c r="CE324" s="364"/>
      <c r="CF324" s="364"/>
      <c r="CG324" s="364"/>
      <c r="CH324" s="364"/>
      <c r="CI324" s="364"/>
      <c r="CJ324" s="364"/>
      <c r="CK324" s="364"/>
      <c r="CL324" s="364"/>
    </row>
    <row r="325" spans="1:90" ht="27" customHeight="1">
      <c r="A325" s="364"/>
      <c r="B325" s="364"/>
      <c r="C325" s="364"/>
      <c r="D325" s="364"/>
      <c r="E325" s="364"/>
      <c r="F325" s="364"/>
      <c r="G325" s="364"/>
      <c r="H325" s="364"/>
      <c r="I325" s="364"/>
      <c r="J325" s="364"/>
      <c r="K325" s="364"/>
      <c r="L325" s="364"/>
      <c r="M325" s="364"/>
      <c r="N325" s="364"/>
      <c r="O325" s="364"/>
      <c r="P325" s="364"/>
      <c r="Q325" s="364"/>
      <c r="R325" s="364"/>
      <c r="S325" s="364"/>
      <c r="T325" s="364"/>
      <c r="U325" s="364"/>
      <c r="V325" s="364"/>
      <c r="W325" s="364"/>
      <c r="X325" s="364"/>
      <c r="Y325" s="364"/>
      <c r="Z325" s="364"/>
      <c r="AA325" s="364"/>
      <c r="AB325" s="364"/>
      <c r="AC325" s="364"/>
      <c r="AD325" s="364"/>
      <c r="AE325" s="364"/>
      <c r="AF325" s="364"/>
      <c r="AG325" s="364"/>
      <c r="AH325" s="364"/>
      <c r="AI325" s="364"/>
      <c r="AJ325" s="364"/>
      <c r="AK325" s="364"/>
      <c r="AL325" s="364"/>
      <c r="AM325" s="364"/>
      <c r="AN325" s="364"/>
      <c r="AO325" s="364"/>
      <c r="AP325" s="364"/>
      <c r="AQ325" s="364"/>
      <c r="AR325" s="364"/>
      <c r="AS325" s="364"/>
      <c r="AT325" s="364"/>
      <c r="AU325" s="364"/>
      <c r="AV325" s="364"/>
      <c r="AW325" s="364"/>
      <c r="AX325" s="364"/>
      <c r="AY325" s="364"/>
      <c r="AZ325" s="364"/>
      <c r="BA325" s="364"/>
      <c r="BB325" s="364"/>
      <c r="BC325" s="364"/>
      <c r="BD325" s="364"/>
      <c r="BE325" s="364"/>
      <c r="BF325" s="364"/>
      <c r="BG325" s="364"/>
      <c r="BH325" s="364"/>
      <c r="BI325" s="364"/>
      <c r="BJ325" s="364"/>
      <c r="BK325" s="364"/>
      <c r="BL325" s="364"/>
      <c r="BM325" s="364"/>
      <c r="BN325" s="364"/>
      <c r="BO325" s="364"/>
      <c r="BP325" s="364"/>
      <c r="BQ325" s="364"/>
      <c r="BR325" s="364"/>
      <c r="BS325" s="364"/>
      <c r="BT325" s="364"/>
      <c r="BU325" s="364"/>
      <c r="BV325" s="364"/>
      <c r="BW325" s="364"/>
      <c r="BX325" s="364"/>
      <c r="BY325" s="364"/>
      <c r="BZ325" s="364"/>
      <c r="CA325" s="364"/>
      <c r="CB325" s="364"/>
      <c r="CC325" s="364"/>
      <c r="CD325" s="364"/>
      <c r="CE325" s="364"/>
      <c r="CF325" s="364"/>
      <c r="CG325" s="364"/>
      <c r="CH325" s="364"/>
      <c r="CI325" s="364"/>
      <c r="CJ325" s="364"/>
      <c r="CK325" s="364"/>
      <c r="CL325" s="364"/>
    </row>
    <row r="326" spans="1:90" ht="27" customHeight="1">
      <c r="A326" s="364"/>
      <c r="B326" s="364"/>
      <c r="C326" s="364"/>
      <c r="D326" s="364"/>
      <c r="E326" s="364"/>
      <c r="F326" s="364"/>
      <c r="G326" s="364"/>
      <c r="H326" s="364"/>
      <c r="I326" s="364"/>
      <c r="J326" s="364"/>
      <c r="K326" s="364"/>
      <c r="L326" s="364"/>
      <c r="M326" s="364"/>
      <c r="N326" s="364"/>
      <c r="O326" s="364"/>
      <c r="P326" s="364"/>
      <c r="Q326" s="364"/>
      <c r="R326" s="364"/>
      <c r="S326" s="364"/>
      <c r="T326" s="364"/>
      <c r="U326" s="364"/>
      <c r="V326" s="364"/>
      <c r="W326" s="364"/>
      <c r="X326" s="364"/>
      <c r="Y326" s="364"/>
      <c r="Z326" s="364"/>
      <c r="AA326" s="364"/>
      <c r="AB326" s="364"/>
      <c r="AC326" s="364"/>
      <c r="AD326" s="364"/>
      <c r="AE326" s="364"/>
      <c r="AF326" s="364"/>
      <c r="AG326" s="364"/>
      <c r="AH326" s="364"/>
      <c r="AI326" s="364"/>
      <c r="AJ326" s="364"/>
      <c r="AK326" s="364"/>
      <c r="AL326" s="364"/>
      <c r="AM326" s="364"/>
      <c r="AN326" s="364"/>
      <c r="AO326" s="364"/>
      <c r="AP326" s="364"/>
      <c r="AQ326" s="364"/>
      <c r="AR326" s="364"/>
      <c r="AS326" s="364"/>
      <c r="AT326" s="364"/>
      <c r="AU326" s="364"/>
      <c r="AV326" s="364"/>
      <c r="AW326" s="364"/>
      <c r="AX326" s="364"/>
      <c r="AY326" s="364"/>
      <c r="AZ326" s="364"/>
      <c r="BA326" s="364"/>
      <c r="BB326" s="364"/>
      <c r="BC326" s="364"/>
      <c r="BD326" s="364"/>
      <c r="BE326" s="364"/>
      <c r="BF326" s="364"/>
      <c r="BG326" s="364"/>
      <c r="BH326" s="364"/>
      <c r="BI326" s="364"/>
      <c r="BJ326" s="364"/>
      <c r="BK326" s="364"/>
      <c r="BL326" s="364"/>
      <c r="BM326" s="364"/>
      <c r="BN326" s="364"/>
      <c r="BO326" s="364"/>
      <c r="BP326" s="364"/>
      <c r="BQ326" s="364"/>
      <c r="BR326" s="364"/>
      <c r="BS326" s="364"/>
      <c r="BT326" s="364"/>
      <c r="BU326" s="364"/>
      <c r="BV326" s="364"/>
      <c r="BW326" s="364"/>
      <c r="BX326" s="364"/>
      <c r="BY326" s="364"/>
      <c r="BZ326" s="364"/>
      <c r="CA326" s="364"/>
      <c r="CB326" s="364"/>
      <c r="CC326" s="364"/>
      <c r="CD326" s="364"/>
      <c r="CE326" s="364"/>
      <c r="CF326" s="364"/>
      <c r="CG326" s="364"/>
      <c r="CH326" s="364"/>
      <c r="CI326" s="364"/>
      <c r="CJ326" s="364"/>
      <c r="CK326" s="364"/>
      <c r="CL326" s="364"/>
    </row>
    <row r="327" spans="1:90" ht="27" customHeight="1">
      <c r="A327" s="364"/>
      <c r="B327" s="364"/>
      <c r="C327" s="364"/>
      <c r="D327" s="364"/>
      <c r="E327" s="364"/>
      <c r="F327" s="364"/>
      <c r="G327" s="364"/>
      <c r="H327" s="364"/>
      <c r="I327" s="364"/>
      <c r="J327" s="364"/>
      <c r="K327" s="364"/>
      <c r="L327" s="364"/>
      <c r="M327" s="364"/>
      <c r="N327" s="364"/>
      <c r="O327" s="364"/>
      <c r="P327" s="364"/>
      <c r="Q327" s="364"/>
      <c r="R327" s="364"/>
      <c r="S327" s="364"/>
      <c r="T327" s="364"/>
      <c r="U327" s="364"/>
      <c r="V327" s="364"/>
      <c r="W327" s="364"/>
      <c r="X327" s="364"/>
      <c r="Y327" s="364"/>
      <c r="Z327" s="364"/>
      <c r="AA327" s="364"/>
      <c r="AB327" s="364"/>
      <c r="AC327" s="364"/>
      <c r="AD327" s="364"/>
      <c r="AE327" s="364"/>
      <c r="AF327" s="364"/>
      <c r="AG327" s="364"/>
      <c r="AH327" s="364"/>
      <c r="AI327" s="364"/>
      <c r="AJ327" s="364"/>
      <c r="AK327" s="364"/>
      <c r="AL327" s="364"/>
      <c r="AM327" s="364"/>
      <c r="AN327" s="364"/>
      <c r="AO327" s="364"/>
      <c r="AP327" s="364"/>
      <c r="AQ327" s="364"/>
      <c r="AR327" s="364"/>
      <c r="AS327" s="364"/>
      <c r="AT327" s="364"/>
      <c r="AU327" s="364"/>
      <c r="AV327" s="364"/>
      <c r="AW327" s="364"/>
      <c r="AX327" s="364"/>
      <c r="AY327" s="364"/>
      <c r="AZ327" s="364"/>
      <c r="BA327" s="364"/>
      <c r="BB327" s="364"/>
      <c r="BC327" s="364"/>
      <c r="BD327" s="364"/>
      <c r="BE327" s="364"/>
      <c r="BF327" s="364"/>
      <c r="BG327" s="364"/>
      <c r="BH327" s="364"/>
      <c r="BI327" s="364"/>
      <c r="BJ327" s="364"/>
      <c r="BK327" s="364"/>
      <c r="BL327" s="364"/>
      <c r="BM327" s="364"/>
      <c r="BN327" s="364"/>
      <c r="BO327" s="364"/>
      <c r="BP327" s="364"/>
      <c r="BQ327" s="364"/>
      <c r="BR327" s="364"/>
      <c r="BS327" s="364"/>
      <c r="BT327" s="364"/>
      <c r="BU327" s="364"/>
      <c r="BV327" s="364"/>
      <c r="BW327" s="364"/>
      <c r="BX327" s="364"/>
      <c r="BY327" s="364"/>
      <c r="BZ327" s="364"/>
      <c r="CA327" s="364"/>
      <c r="CB327" s="364"/>
      <c r="CC327" s="364"/>
      <c r="CD327" s="364"/>
      <c r="CE327" s="364"/>
      <c r="CF327" s="364"/>
      <c r="CG327" s="364"/>
      <c r="CH327" s="364"/>
      <c r="CI327" s="364"/>
      <c r="CJ327" s="364"/>
      <c r="CK327" s="364"/>
      <c r="CL327" s="364"/>
    </row>
    <row r="328" spans="1:90" ht="27" customHeight="1">
      <c r="A328" s="364"/>
      <c r="B328" s="364"/>
      <c r="C328" s="364"/>
      <c r="D328" s="364"/>
      <c r="E328" s="364"/>
      <c r="F328" s="364"/>
      <c r="G328" s="364"/>
      <c r="H328" s="364"/>
      <c r="I328" s="364"/>
      <c r="J328" s="364"/>
      <c r="K328" s="364"/>
      <c r="L328" s="364"/>
      <c r="M328" s="364"/>
      <c r="N328" s="364"/>
      <c r="O328" s="364"/>
      <c r="P328" s="364"/>
      <c r="Q328" s="364"/>
      <c r="R328" s="364"/>
      <c r="S328" s="364"/>
      <c r="T328" s="364"/>
      <c r="U328" s="364"/>
      <c r="V328" s="364"/>
      <c r="W328" s="364"/>
      <c r="X328" s="364"/>
      <c r="Y328" s="364"/>
      <c r="Z328" s="364"/>
      <c r="AA328" s="364"/>
      <c r="AB328" s="364"/>
      <c r="AC328" s="364"/>
      <c r="AD328" s="364"/>
      <c r="AE328" s="364"/>
      <c r="AF328" s="364"/>
      <c r="AG328" s="364"/>
      <c r="AH328" s="364"/>
      <c r="AI328" s="364"/>
      <c r="AJ328" s="364"/>
      <c r="AK328" s="364"/>
      <c r="AL328" s="364"/>
      <c r="AM328" s="364"/>
      <c r="AN328" s="364"/>
      <c r="AO328" s="364"/>
      <c r="AP328" s="364"/>
      <c r="AQ328" s="364"/>
      <c r="AR328" s="364"/>
      <c r="AS328" s="364"/>
      <c r="AT328" s="364"/>
      <c r="AU328" s="364"/>
      <c r="AV328" s="364"/>
      <c r="AW328" s="364"/>
      <c r="AX328" s="364"/>
      <c r="AY328" s="364"/>
      <c r="AZ328" s="364"/>
      <c r="BA328" s="364"/>
      <c r="BB328" s="364"/>
      <c r="BC328" s="364"/>
      <c r="BD328" s="364"/>
      <c r="BE328" s="364"/>
      <c r="BF328" s="364"/>
      <c r="BG328" s="364"/>
      <c r="BH328" s="364"/>
      <c r="BI328" s="364"/>
      <c r="BJ328" s="364"/>
      <c r="BK328" s="364"/>
      <c r="BL328" s="364"/>
      <c r="BM328" s="364"/>
      <c r="BN328" s="364"/>
      <c r="BO328" s="364"/>
      <c r="BP328" s="364"/>
      <c r="BQ328" s="364"/>
      <c r="BR328" s="364"/>
      <c r="BS328" s="364"/>
      <c r="BT328" s="364"/>
      <c r="BU328" s="364"/>
      <c r="BV328" s="364"/>
      <c r="BW328" s="364"/>
      <c r="BX328" s="364"/>
      <c r="BY328" s="364"/>
      <c r="BZ328" s="364"/>
      <c r="CA328" s="364"/>
      <c r="CB328" s="364"/>
      <c r="CC328" s="364"/>
      <c r="CD328" s="364"/>
      <c r="CE328" s="364"/>
      <c r="CF328" s="364"/>
      <c r="CG328" s="364"/>
      <c r="CH328" s="364"/>
      <c r="CI328" s="364"/>
      <c r="CJ328" s="364"/>
      <c r="CK328" s="364"/>
      <c r="CL328" s="364"/>
    </row>
    <row r="329" spans="1:90" ht="27" customHeight="1">
      <c r="A329" s="364"/>
      <c r="B329" s="364"/>
      <c r="C329" s="364"/>
      <c r="D329" s="364"/>
      <c r="E329" s="364"/>
      <c r="F329" s="364"/>
      <c r="G329" s="364"/>
      <c r="H329" s="364"/>
      <c r="I329" s="364"/>
      <c r="J329" s="364"/>
      <c r="K329" s="364"/>
      <c r="L329" s="364"/>
      <c r="M329" s="364"/>
      <c r="N329" s="364"/>
      <c r="O329" s="364"/>
      <c r="P329" s="364"/>
      <c r="Q329" s="364"/>
      <c r="R329" s="364"/>
      <c r="S329" s="364"/>
      <c r="T329" s="364"/>
      <c r="U329" s="364"/>
      <c r="V329" s="364"/>
      <c r="W329" s="364"/>
      <c r="X329" s="364"/>
      <c r="Y329" s="364"/>
      <c r="Z329" s="364"/>
      <c r="AA329" s="364"/>
      <c r="AB329" s="364"/>
      <c r="AC329" s="364"/>
      <c r="AD329" s="364"/>
      <c r="AE329" s="364"/>
      <c r="AF329" s="364"/>
      <c r="AG329" s="364"/>
      <c r="AH329" s="364"/>
      <c r="AI329" s="364"/>
      <c r="AJ329" s="364"/>
      <c r="AK329" s="364"/>
      <c r="AL329" s="364"/>
      <c r="AM329" s="364"/>
      <c r="AN329" s="364"/>
      <c r="AO329" s="364"/>
      <c r="AP329" s="364"/>
      <c r="AQ329" s="364"/>
      <c r="AR329" s="364"/>
      <c r="AS329" s="364"/>
      <c r="AT329" s="364"/>
      <c r="AU329" s="364"/>
      <c r="AV329" s="364"/>
      <c r="AW329" s="364"/>
      <c r="AX329" s="364"/>
      <c r="AY329" s="364"/>
      <c r="AZ329" s="364"/>
      <c r="BA329" s="364"/>
      <c r="BB329" s="364"/>
      <c r="BC329" s="364"/>
      <c r="BD329" s="364"/>
      <c r="BE329" s="364"/>
      <c r="BF329" s="364"/>
      <c r="BG329" s="364"/>
      <c r="BH329" s="364"/>
      <c r="BI329" s="364"/>
      <c r="BJ329" s="364"/>
      <c r="BK329" s="364"/>
      <c r="BL329" s="364"/>
      <c r="BM329" s="364"/>
      <c r="BN329" s="364"/>
      <c r="BO329" s="364"/>
      <c r="BP329" s="364"/>
      <c r="BQ329" s="364"/>
      <c r="BR329" s="364"/>
      <c r="BS329" s="364"/>
      <c r="BT329" s="364"/>
      <c r="BU329" s="364"/>
      <c r="BV329" s="364"/>
      <c r="BW329" s="364"/>
      <c r="BX329" s="364"/>
      <c r="BY329" s="364"/>
      <c r="BZ329" s="364"/>
      <c r="CA329" s="364"/>
      <c r="CB329" s="364"/>
      <c r="CC329" s="364"/>
      <c r="CD329" s="364"/>
      <c r="CE329" s="364"/>
      <c r="CF329" s="364"/>
      <c r="CG329" s="364"/>
      <c r="CH329" s="364"/>
      <c r="CI329" s="364"/>
      <c r="CJ329" s="364"/>
      <c r="CK329" s="364"/>
      <c r="CL329" s="364"/>
    </row>
    <row r="330" spans="1:90" ht="27" customHeight="1">
      <c r="A330" s="364"/>
      <c r="B330" s="364"/>
      <c r="C330" s="364"/>
      <c r="D330" s="364"/>
      <c r="E330" s="364"/>
      <c r="F330" s="364"/>
      <c r="G330" s="364"/>
      <c r="H330" s="364"/>
      <c r="I330" s="364"/>
      <c r="J330" s="364"/>
      <c r="K330" s="364"/>
      <c r="L330" s="364"/>
      <c r="M330" s="364"/>
      <c r="N330" s="364"/>
      <c r="O330" s="364"/>
      <c r="P330" s="364"/>
      <c r="Q330" s="364"/>
      <c r="R330" s="364"/>
      <c r="S330" s="364"/>
      <c r="T330" s="364"/>
      <c r="U330" s="364"/>
      <c r="V330" s="364"/>
      <c r="W330" s="364"/>
      <c r="X330" s="364"/>
      <c r="Y330" s="364"/>
      <c r="Z330" s="364"/>
      <c r="AA330" s="364"/>
      <c r="AB330" s="364"/>
      <c r="AC330" s="364"/>
      <c r="AD330" s="364"/>
      <c r="AE330" s="364"/>
      <c r="AF330" s="364"/>
      <c r="AG330" s="364"/>
      <c r="AH330" s="364"/>
      <c r="AI330" s="364"/>
      <c r="AJ330" s="364"/>
      <c r="AK330" s="364"/>
      <c r="AL330" s="364"/>
      <c r="AM330" s="364"/>
      <c r="AN330" s="364"/>
      <c r="AO330" s="364"/>
      <c r="AP330" s="364"/>
      <c r="AQ330" s="364"/>
      <c r="AR330" s="364"/>
      <c r="AS330" s="364"/>
      <c r="AT330" s="364"/>
      <c r="AU330" s="364"/>
      <c r="AV330" s="364"/>
      <c r="AW330" s="364"/>
      <c r="AX330" s="364"/>
      <c r="AY330" s="364"/>
      <c r="AZ330" s="364"/>
      <c r="BA330" s="364"/>
      <c r="BB330" s="364"/>
      <c r="BC330" s="364"/>
      <c r="BD330" s="364"/>
      <c r="BE330" s="364"/>
      <c r="BF330" s="364"/>
      <c r="BG330" s="364"/>
      <c r="BH330" s="364"/>
      <c r="BI330" s="364"/>
      <c r="BJ330" s="364"/>
      <c r="BK330" s="364"/>
      <c r="BL330" s="364"/>
      <c r="BM330" s="364"/>
      <c r="BN330" s="364"/>
      <c r="BO330" s="364"/>
      <c r="BP330" s="364"/>
      <c r="BQ330" s="364"/>
      <c r="BR330" s="364"/>
      <c r="BS330" s="364"/>
      <c r="BT330" s="364"/>
      <c r="BU330" s="364"/>
      <c r="BV330" s="364"/>
      <c r="BW330" s="364"/>
      <c r="BX330" s="364"/>
      <c r="BY330" s="364"/>
      <c r="BZ330" s="364"/>
      <c r="CA330" s="364"/>
      <c r="CB330" s="364"/>
      <c r="CC330" s="364"/>
      <c r="CD330" s="364"/>
      <c r="CE330" s="364"/>
      <c r="CF330" s="364"/>
      <c r="CG330" s="364"/>
      <c r="CH330" s="364"/>
      <c r="CI330" s="364"/>
      <c r="CJ330" s="364"/>
      <c r="CK330" s="364"/>
      <c r="CL330" s="364"/>
    </row>
    <row r="331" spans="1:90" ht="27" customHeight="1">
      <c r="A331" s="364"/>
      <c r="B331" s="364"/>
      <c r="C331" s="364"/>
      <c r="D331" s="364"/>
      <c r="E331" s="364"/>
      <c r="F331" s="364"/>
      <c r="G331" s="364"/>
      <c r="H331" s="364"/>
      <c r="I331" s="364"/>
      <c r="J331" s="364"/>
      <c r="K331" s="364"/>
      <c r="L331" s="364"/>
      <c r="M331" s="364"/>
      <c r="N331" s="364"/>
      <c r="O331" s="364"/>
      <c r="P331" s="364"/>
      <c r="Q331" s="364"/>
      <c r="R331" s="364"/>
      <c r="S331" s="364"/>
      <c r="T331" s="364"/>
      <c r="U331" s="364"/>
      <c r="V331" s="364"/>
      <c r="W331" s="364"/>
      <c r="X331" s="364"/>
      <c r="Y331" s="364"/>
      <c r="Z331" s="364"/>
      <c r="AA331" s="364"/>
      <c r="AB331" s="364"/>
      <c r="AC331" s="364"/>
      <c r="AD331" s="364"/>
      <c r="AE331" s="364"/>
      <c r="AF331" s="364"/>
      <c r="AG331" s="364"/>
      <c r="AH331" s="364"/>
      <c r="AI331" s="364"/>
      <c r="AJ331" s="364"/>
      <c r="AK331" s="364"/>
      <c r="AL331" s="364"/>
      <c r="AM331" s="364"/>
      <c r="AN331" s="364"/>
      <c r="AO331" s="364"/>
      <c r="AP331" s="364"/>
      <c r="AQ331" s="364"/>
      <c r="AR331" s="364"/>
      <c r="AS331" s="364"/>
      <c r="AT331" s="364"/>
      <c r="AU331" s="364"/>
      <c r="AV331" s="364"/>
      <c r="AW331" s="364"/>
      <c r="AX331" s="364"/>
      <c r="AY331" s="364"/>
      <c r="AZ331" s="364"/>
      <c r="BA331" s="364"/>
      <c r="BB331" s="364"/>
      <c r="BC331" s="364"/>
      <c r="BD331" s="364"/>
      <c r="BE331" s="364"/>
      <c r="BF331" s="364"/>
      <c r="BG331" s="364"/>
      <c r="BH331" s="364"/>
      <c r="BI331" s="364"/>
      <c r="BJ331" s="364"/>
      <c r="BK331" s="364"/>
      <c r="BL331" s="364"/>
      <c r="BM331" s="364"/>
      <c r="BN331" s="364"/>
      <c r="BO331" s="364"/>
      <c r="BP331" s="364"/>
      <c r="BQ331" s="364"/>
      <c r="BR331" s="364"/>
      <c r="BS331" s="364"/>
      <c r="BT331" s="364"/>
      <c r="BU331" s="364"/>
      <c r="BV331" s="364"/>
      <c r="BW331" s="364"/>
      <c r="BX331" s="364"/>
      <c r="BY331" s="364"/>
      <c r="BZ331" s="364"/>
      <c r="CA331" s="364"/>
      <c r="CB331" s="364"/>
      <c r="CC331" s="364"/>
      <c r="CD331" s="364"/>
      <c r="CE331" s="364"/>
      <c r="CF331" s="364"/>
      <c r="CG331" s="364"/>
      <c r="CH331" s="364"/>
      <c r="CI331" s="364"/>
      <c r="CJ331" s="364"/>
      <c r="CK331" s="364"/>
      <c r="CL331" s="364"/>
    </row>
    <row r="332" spans="1:90" ht="27" customHeight="1">
      <c r="AK332" s="62"/>
      <c r="AL332" s="62"/>
      <c r="AM332" s="62"/>
      <c r="AN332" s="62"/>
      <c r="AO332" s="62"/>
      <c r="AP332" s="62"/>
      <c r="AQ332" s="62"/>
      <c r="AR332" s="62"/>
      <c r="AS332" s="62"/>
      <c r="AT332" s="62"/>
      <c r="AU332" s="62"/>
      <c r="AV332" s="62"/>
      <c r="AW332" s="62"/>
      <c r="AX332" s="62"/>
      <c r="AY332" s="62"/>
      <c r="AZ332" s="62"/>
      <c r="BA332" s="62"/>
      <c r="BB332" s="62"/>
      <c r="BC332" s="62"/>
    </row>
    <row r="333" spans="1:90" ht="27" customHeight="1">
      <c r="AK333" s="62"/>
      <c r="AL333" s="62"/>
      <c r="AM333" s="62"/>
      <c r="AN333" s="62"/>
      <c r="AO333" s="62"/>
      <c r="AP333" s="62"/>
      <c r="AQ333" s="62"/>
      <c r="AR333" s="62"/>
      <c r="AS333" s="62"/>
      <c r="AT333" s="62"/>
      <c r="AU333" s="62"/>
      <c r="AV333" s="62"/>
      <c r="AW333" s="62"/>
      <c r="AX333" s="62"/>
      <c r="AY333" s="62"/>
      <c r="AZ333" s="62"/>
      <c r="BA333" s="62"/>
      <c r="BB333" s="62"/>
      <c r="BC333" s="62"/>
    </row>
    <row r="334" spans="1:90" ht="27" customHeight="1">
      <c r="AK334" s="62"/>
      <c r="AL334" s="62"/>
      <c r="AM334" s="62"/>
      <c r="AN334" s="62"/>
      <c r="AO334" s="62"/>
      <c r="AP334" s="62"/>
      <c r="AQ334" s="62"/>
      <c r="AR334" s="62"/>
      <c r="AS334" s="62"/>
      <c r="AT334" s="62"/>
      <c r="AU334" s="62"/>
      <c r="AV334" s="62"/>
      <c r="AW334" s="62"/>
      <c r="AX334" s="62"/>
      <c r="AY334" s="62"/>
      <c r="AZ334" s="62"/>
      <c r="BA334" s="62"/>
      <c r="BB334" s="62"/>
      <c r="BC334" s="62"/>
    </row>
    <row r="335" spans="1:90" ht="27" customHeight="1"/>
    <row r="337" spans="41:41" ht="12" customHeight="1"/>
    <row r="338" spans="41:41" ht="13.5" customHeight="1"/>
    <row r="339" spans="41:41">
      <c r="AO339" s="39"/>
    </row>
  </sheetData>
  <sheetProtection formatCells="0"/>
  <mergeCells count="1217">
    <mergeCell ref="O9:P9"/>
    <mergeCell ref="O11:P11"/>
    <mergeCell ref="AO30:AP30"/>
    <mergeCell ref="AX5:AZ5"/>
    <mergeCell ref="AX6:AZ6"/>
    <mergeCell ref="AS12:AT12"/>
    <mergeCell ref="AU32:AY32"/>
    <mergeCell ref="AS31:BD31"/>
    <mergeCell ref="AU30:AY30"/>
    <mergeCell ref="AZ30:BD30"/>
    <mergeCell ref="AS29:BD29"/>
    <mergeCell ref="AU28:AY28"/>
    <mergeCell ref="AZ28:BD28"/>
    <mergeCell ref="AU24:AY24"/>
    <mergeCell ref="AZ24:BD24"/>
    <mergeCell ref="AU22:AY22"/>
    <mergeCell ref="AZ22:BD22"/>
    <mergeCell ref="AU20:AY20"/>
    <mergeCell ref="AZ20:BD20"/>
    <mergeCell ref="AU18:AY18"/>
    <mergeCell ref="AZ18:BD18"/>
    <mergeCell ref="AU16:AY16"/>
    <mergeCell ref="AZ16:BD16"/>
    <mergeCell ref="AU14:AY14"/>
    <mergeCell ref="AS25:BD25"/>
    <mergeCell ref="AS27:BD27"/>
    <mergeCell ref="AT7:AU7"/>
    <mergeCell ref="AV7:AW7"/>
    <mergeCell ref="AX7:AZ7"/>
    <mergeCell ref="AQ31:AR31"/>
    <mergeCell ref="AS32:AT32"/>
    <mergeCell ref="AS30:AT30"/>
    <mergeCell ref="AS28:AT28"/>
    <mergeCell ref="AS26:AT26"/>
    <mergeCell ref="AK5:AM5"/>
    <mergeCell ref="AK6:AM6"/>
    <mergeCell ref="AK7:AM7"/>
    <mergeCell ref="AK8:AM8"/>
    <mergeCell ref="AQ26:AR26"/>
    <mergeCell ref="AQ17:AR17"/>
    <mergeCell ref="AF18:AL18"/>
    <mergeCell ref="AM18:AN18"/>
    <mergeCell ref="BB7:BD7"/>
    <mergeCell ref="BB8:BD9"/>
    <mergeCell ref="AO11:AP11"/>
    <mergeCell ref="AF17:AL17"/>
    <mergeCell ref="AO15:AP15"/>
    <mergeCell ref="AF12:AL12"/>
    <mergeCell ref="AM12:AN12"/>
    <mergeCell ref="AO12:AP12"/>
    <mergeCell ref="AF14:AL14"/>
    <mergeCell ref="AM14:AN14"/>
    <mergeCell ref="AS14:AT14"/>
    <mergeCell ref="AN8:AO8"/>
    <mergeCell ref="AV8:AW9"/>
    <mergeCell ref="AX8:AZ8"/>
    <mergeCell ref="AX9:AZ9"/>
    <mergeCell ref="AF16:AL16"/>
    <mergeCell ref="AU26:AY26"/>
    <mergeCell ref="AZ26:BD26"/>
    <mergeCell ref="AS24:AT24"/>
    <mergeCell ref="AS22:AT22"/>
    <mergeCell ref="AS20:AT20"/>
    <mergeCell ref="AS18:AT18"/>
    <mergeCell ref="AS16:AT16"/>
    <mergeCell ref="AM27:AN27"/>
    <mergeCell ref="AO27:AP27"/>
    <mergeCell ref="AQ27:AR27"/>
    <mergeCell ref="AQ22:AR22"/>
    <mergeCell ref="AP6:AQ6"/>
    <mergeCell ref="AR6:AS6"/>
    <mergeCell ref="AT6:AU6"/>
    <mergeCell ref="AN9:AO9"/>
    <mergeCell ref="AN7:AS7"/>
    <mergeCell ref="AV6:AW6"/>
    <mergeCell ref="AP8:AQ9"/>
    <mergeCell ref="AR8:AS9"/>
    <mergeCell ref="AZ14:BD14"/>
    <mergeCell ref="AU12:AY12"/>
    <mergeCell ref="AZ12:BD12"/>
    <mergeCell ref="AS11:BD11"/>
    <mergeCell ref="AS13:BD13"/>
    <mergeCell ref="AS15:BD15"/>
    <mergeCell ref="AT8:AU9"/>
    <mergeCell ref="AS21:BD21"/>
    <mergeCell ref="AS23:BD23"/>
    <mergeCell ref="AQ12:AR12"/>
    <mergeCell ref="AQ11:AR11"/>
    <mergeCell ref="AM16:AN16"/>
    <mergeCell ref="AO16:AP16"/>
    <mergeCell ref="AS17:BD17"/>
    <mergeCell ref="AS19:BD19"/>
    <mergeCell ref="Q29:AB29"/>
    <mergeCell ref="Q31:AB31"/>
    <mergeCell ref="Q26:R26"/>
    <mergeCell ref="Q28:R28"/>
    <mergeCell ref="Q30:R30"/>
    <mergeCell ref="Q32:R32"/>
    <mergeCell ref="S16:W16"/>
    <mergeCell ref="X16:AB16"/>
    <mergeCell ref="S18:W18"/>
    <mergeCell ref="X18:AB18"/>
    <mergeCell ref="S20:W20"/>
    <mergeCell ref="X20:AB20"/>
    <mergeCell ref="S22:W22"/>
    <mergeCell ref="X22:AB22"/>
    <mergeCell ref="S24:W24"/>
    <mergeCell ref="X24:AB24"/>
    <mergeCell ref="S26:W26"/>
    <mergeCell ref="X26:AB26"/>
    <mergeCell ref="S28:W28"/>
    <mergeCell ref="X28:AB28"/>
    <mergeCell ref="Q24:R24"/>
    <mergeCell ref="Q18:R18"/>
    <mergeCell ref="Q20:R20"/>
    <mergeCell ref="Q27:AB27"/>
    <mergeCell ref="Q22:R22"/>
    <mergeCell ref="A33:A35"/>
    <mergeCell ref="X33:X35"/>
    <mergeCell ref="Y35:AA35"/>
    <mergeCell ref="AB35:AE35"/>
    <mergeCell ref="Q33:W33"/>
    <mergeCell ref="R34:W34"/>
    <mergeCell ref="R35:W35"/>
    <mergeCell ref="AM33:BD33"/>
    <mergeCell ref="AP34:BD34"/>
    <mergeCell ref="AP35:BD35"/>
    <mergeCell ref="A31:A32"/>
    <mergeCell ref="K23:L23"/>
    <mergeCell ref="D29:J29"/>
    <mergeCell ref="D30:J30"/>
    <mergeCell ref="D31:J31"/>
    <mergeCell ref="D32:J32"/>
    <mergeCell ref="B34:D34"/>
    <mergeCell ref="B35:D35"/>
    <mergeCell ref="O23:P23"/>
    <mergeCell ref="O24:P24"/>
    <mergeCell ref="O31:P31"/>
    <mergeCell ref="O27:P27"/>
    <mergeCell ref="O32:P32"/>
    <mergeCell ref="AC23:AC24"/>
    <mergeCell ref="M24:N24"/>
    <mergeCell ref="M31:N31"/>
    <mergeCell ref="O26:P26"/>
    <mergeCell ref="M30:N30"/>
    <mergeCell ref="M26:N26"/>
    <mergeCell ref="J35:L35"/>
    <mergeCell ref="J34:L34"/>
    <mergeCell ref="F34:H34"/>
    <mergeCell ref="W1:Z1"/>
    <mergeCell ref="AB1:AE1"/>
    <mergeCell ref="D9:J9"/>
    <mergeCell ref="A25:A26"/>
    <mergeCell ref="Q5:R5"/>
    <mergeCell ref="U5:V5"/>
    <mergeCell ref="A3:F3"/>
    <mergeCell ref="Z3:AE3"/>
    <mergeCell ref="A5:F5"/>
    <mergeCell ref="Q13:AB13"/>
    <mergeCell ref="X12:AB12"/>
    <mergeCell ref="Q11:AB11"/>
    <mergeCell ref="Q16:R16"/>
    <mergeCell ref="S7:W7"/>
    <mergeCell ref="X7:AB7"/>
    <mergeCell ref="X8:AB9"/>
    <mergeCell ref="O20:P20"/>
    <mergeCell ref="AC15:AC16"/>
    <mergeCell ref="O17:P17"/>
    <mergeCell ref="O22:P22"/>
    <mergeCell ref="O12:P12"/>
    <mergeCell ref="O16:P16"/>
    <mergeCell ref="A9:A10"/>
    <mergeCell ref="K10:N10"/>
    <mergeCell ref="Q15:AB15"/>
    <mergeCell ref="Q17:AB17"/>
    <mergeCell ref="Q19:AB19"/>
    <mergeCell ref="Q21:AB21"/>
    <mergeCell ref="Q23:AB23"/>
    <mergeCell ref="Q25:AB25"/>
    <mergeCell ref="AC5:AC9"/>
    <mergeCell ref="AD5:AG5"/>
    <mergeCell ref="A27:A28"/>
    <mergeCell ref="A15:A16"/>
    <mergeCell ref="A17:A18"/>
    <mergeCell ref="O25:P25"/>
    <mergeCell ref="A13:A14"/>
    <mergeCell ref="BA4:BA5"/>
    <mergeCell ref="BB2:BD2"/>
    <mergeCell ref="BB6:BD6"/>
    <mergeCell ref="BA6:BA7"/>
    <mergeCell ref="AB34:AE34"/>
    <mergeCell ref="AB33:AE33"/>
    <mergeCell ref="Y34:AA34"/>
    <mergeCell ref="BA8:BA9"/>
    <mergeCell ref="AJ1:AK2"/>
    <mergeCell ref="AL1:AM2"/>
    <mergeCell ref="AN1:AO2"/>
    <mergeCell ref="AP1:AQ2"/>
    <mergeCell ref="AS4:AZ4"/>
    <mergeCell ref="BB4:BD5"/>
    <mergeCell ref="AF1:AI1"/>
    <mergeCell ref="AF2:AI2"/>
    <mergeCell ref="Z4:AE4"/>
    <mergeCell ref="AI34:AL34"/>
    <mergeCell ref="AF26:AL26"/>
    <mergeCell ref="AM26:AN26"/>
    <mergeCell ref="AO26:AP26"/>
    <mergeCell ref="M27:N27"/>
    <mergeCell ref="A1:F2"/>
    <mergeCell ref="D11:J11"/>
    <mergeCell ref="A7:A8"/>
    <mergeCell ref="S5:T5"/>
    <mergeCell ref="G1:V2"/>
    <mergeCell ref="X10:AB10"/>
    <mergeCell ref="S8:W9"/>
    <mergeCell ref="AF19:AL19"/>
    <mergeCell ref="AM19:AN19"/>
    <mergeCell ref="AM17:AN17"/>
    <mergeCell ref="AO17:AP17"/>
    <mergeCell ref="AD17:AE18"/>
    <mergeCell ref="AD15:AE16"/>
    <mergeCell ref="AF15:AL15"/>
    <mergeCell ref="AM15:AN15"/>
    <mergeCell ref="AQ19:AR19"/>
    <mergeCell ref="AC13:AC14"/>
    <mergeCell ref="AC17:AC18"/>
    <mergeCell ref="X14:AB14"/>
    <mergeCell ref="AQ16:AR16"/>
    <mergeCell ref="AC11:AC12"/>
    <mergeCell ref="AD11:AE12"/>
    <mergeCell ref="AF11:AL11"/>
    <mergeCell ref="AM11:AN11"/>
    <mergeCell ref="AD8:AG8"/>
    <mergeCell ref="AC19:AC20"/>
    <mergeCell ref="AD19:AE20"/>
    <mergeCell ref="Q12:R12"/>
    <mergeCell ref="S12:W12"/>
    <mergeCell ref="Q14:R14"/>
    <mergeCell ref="S14:W14"/>
    <mergeCell ref="D23:J23"/>
    <mergeCell ref="D24:J24"/>
    <mergeCell ref="D25:J25"/>
    <mergeCell ref="D26:J26"/>
    <mergeCell ref="BB3:BD3"/>
    <mergeCell ref="BA2:BA3"/>
    <mergeCell ref="AF4:AQ4"/>
    <mergeCell ref="AS3:AY3"/>
    <mergeCell ref="G5:P5"/>
    <mergeCell ref="G3:S3"/>
    <mergeCell ref="AF3:AQ3"/>
    <mergeCell ref="T3:Y3"/>
    <mergeCell ref="W2:Z2"/>
    <mergeCell ref="AB2:AE2"/>
    <mergeCell ref="AD6:AG6"/>
    <mergeCell ref="AD7:AG7"/>
    <mergeCell ref="AD9:AG9"/>
    <mergeCell ref="AH5:AJ5"/>
    <mergeCell ref="AH7:AJ7"/>
    <mergeCell ref="AH6:AJ6"/>
    <mergeCell ref="AH8:AJ8"/>
    <mergeCell ref="D10:J10"/>
    <mergeCell ref="Q7:R10"/>
    <mergeCell ref="AK9:AM9"/>
    <mergeCell ref="AC21:AC22"/>
    <mergeCell ref="AD21:AE22"/>
    <mergeCell ref="AF21:AL21"/>
    <mergeCell ref="S10:W10"/>
    <mergeCell ref="F35:H35"/>
    <mergeCell ref="J33:L33"/>
    <mergeCell ref="M21:N21"/>
    <mergeCell ref="M23:N23"/>
    <mergeCell ref="M19:N19"/>
    <mergeCell ref="M32:N32"/>
    <mergeCell ref="K25:L25"/>
    <mergeCell ref="K17:L17"/>
    <mergeCell ref="O28:P28"/>
    <mergeCell ref="O29:P29"/>
    <mergeCell ref="K18:L18"/>
    <mergeCell ref="K29:L29"/>
    <mergeCell ref="K30:L30"/>
    <mergeCell ref="K31:L31"/>
    <mergeCell ref="K32:L32"/>
    <mergeCell ref="M17:N17"/>
    <mergeCell ref="M18:N18"/>
    <mergeCell ref="D27:J27"/>
    <mergeCell ref="K24:L24"/>
    <mergeCell ref="F33:H33"/>
    <mergeCell ref="D28:J28"/>
    <mergeCell ref="D20:J20"/>
    <mergeCell ref="D21:J21"/>
    <mergeCell ref="D22:J22"/>
    <mergeCell ref="K19:L19"/>
    <mergeCell ref="K20:L20"/>
    <mergeCell ref="K21:L21"/>
    <mergeCell ref="O21:P21"/>
    <mergeCell ref="B25:C26"/>
    <mergeCell ref="B27:C28"/>
    <mergeCell ref="B29:C30"/>
    <mergeCell ref="B31:C32"/>
    <mergeCell ref="M28:N28"/>
    <mergeCell ref="D17:J17"/>
    <mergeCell ref="D18:J18"/>
    <mergeCell ref="D19:J19"/>
    <mergeCell ref="AI33:AL33"/>
    <mergeCell ref="M22:N22"/>
    <mergeCell ref="K22:L22"/>
    <mergeCell ref="K26:L26"/>
    <mergeCell ref="K27:L27"/>
    <mergeCell ref="K28:L28"/>
    <mergeCell ref="B33:D33"/>
    <mergeCell ref="B13:C14"/>
    <mergeCell ref="D13:J13"/>
    <mergeCell ref="D14:J14"/>
    <mergeCell ref="K13:L13"/>
    <mergeCell ref="M13:N13"/>
    <mergeCell ref="K14:L14"/>
    <mergeCell ref="B15:C16"/>
    <mergeCell ref="D15:J15"/>
    <mergeCell ref="D16:J16"/>
    <mergeCell ref="K15:L15"/>
    <mergeCell ref="M15:N15"/>
    <mergeCell ref="K16:L16"/>
    <mergeCell ref="M16:N16"/>
    <mergeCell ref="O19:P19"/>
    <mergeCell ref="AF32:AL32"/>
    <mergeCell ref="O14:P14"/>
    <mergeCell ref="O15:P15"/>
    <mergeCell ref="A29:A30"/>
    <mergeCell ref="A4:F4"/>
    <mergeCell ref="G4:Y4"/>
    <mergeCell ref="B7:C8"/>
    <mergeCell ref="B9:C9"/>
    <mergeCell ref="B10:C10"/>
    <mergeCell ref="B11:C12"/>
    <mergeCell ref="A11:A12"/>
    <mergeCell ref="A6:O6"/>
    <mergeCell ref="P6:AB6"/>
    <mergeCell ref="D7:J8"/>
    <mergeCell ref="K9:L9"/>
    <mergeCell ref="K8:P8"/>
    <mergeCell ref="K7:P7"/>
    <mergeCell ref="O13:P13"/>
    <mergeCell ref="M11:N11"/>
    <mergeCell ref="M12:N12"/>
    <mergeCell ref="K11:L11"/>
    <mergeCell ref="M25:N25"/>
    <mergeCell ref="A19:A20"/>
    <mergeCell ref="A21:A22"/>
    <mergeCell ref="A23:A24"/>
    <mergeCell ref="B17:C18"/>
    <mergeCell ref="B19:C20"/>
    <mergeCell ref="B21:C22"/>
    <mergeCell ref="B23:C24"/>
    <mergeCell ref="K12:L12"/>
    <mergeCell ref="D12:J12"/>
    <mergeCell ref="M9:N9"/>
    <mergeCell ref="M14:N14"/>
    <mergeCell ref="M20:N20"/>
    <mergeCell ref="O18:P18"/>
    <mergeCell ref="AM32:AN32"/>
    <mergeCell ref="AO32:AP32"/>
    <mergeCell ref="AQ32:AR32"/>
    <mergeCell ref="BA1:BD1"/>
    <mergeCell ref="AZ32:BD32"/>
    <mergeCell ref="AR1:AR2"/>
    <mergeCell ref="AS1:AZ1"/>
    <mergeCell ref="AS2:AY2"/>
    <mergeCell ref="AO18:AP18"/>
    <mergeCell ref="AQ18:AR18"/>
    <mergeCell ref="AQ15:AR15"/>
    <mergeCell ref="AF20:AL20"/>
    <mergeCell ref="AM20:AN20"/>
    <mergeCell ref="AO20:AP20"/>
    <mergeCell ref="AQ20:AR20"/>
    <mergeCell ref="AO19:AP19"/>
    <mergeCell ref="AM23:AN23"/>
    <mergeCell ref="AO23:AP23"/>
    <mergeCell ref="AQ23:AR23"/>
    <mergeCell ref="AF24:AL24"/>
    <mergeCell ref="AM21:AN21"/>
    <mergeCell ref="AO14:AP14"/>
    <mergeCell ref="AQ14:AR14"/>
    <mergeCell ref="AH9:AJ9"/>
    <mergeCell ref="AN5:AO5"/>
    <mergeCell ref="AP5:AQ5"/>
    <mergeCell ref="AR5:AS5"/>
    <mergeCell ref="AT5:AU5"/>
    <mergeCell ref="AV5:AW5"/>
    <mergeCell ref="AN6:AO6"/>
    <mergeCell ref="AO21:AP21"/>
    <mergeCell ref="AQ21:AR21"/>
    <mergeCell ref="Z5:AA5"/>
    <mergeCell ref="AC27:AC28"/>
    <mergeCell ref="AD27:AE28"/>
    <mergeCell ref="AF27:AL27"/>
    <mergeCell ref="AF30:AL30"/>
    <mergeCell ref="AM30:AN30"/>
    <mergeCell ref="AI35:AL35"/>
    <mergeCell ref="N33:P35"/>
    <mergeCell ref="AF28:AL28"/>
    <mergeCell ref="AM28:AN28"/>
    <mergeCell ref="AO28:AP28"/>
    <mergeCell ref="AQ28:AR28"/>
    <mergeCell ref="AC29:AC30"/>
    <mergeCell ref="AD29:AE30"/>
    <mergeCell ref="AF29:AL29"/>
    <mergeCell ref="AM29:AN29"/>
    <mergeCell ref="AO29:AP29"/>
    <mergeCell ref="AQ29:AR29"/>
    <mergeCell ref="AQ30:AR30"/>
    <mergeCell ref="AF33:AH33"/>
    <mergeCell ref="O30:P30"/>
    <mergeCell ref="AC31:AC32"/>
    <mergeCell ref="S30:W30"/>
    <mergeCell ref="X30:AB30"/>
    <mergeCell ref="S32:W32"/>
    <mergeCell ref="X32:AB32"/>
    <mergeCell ref="M29:N29"/>
    <mergeCell ref="AF34:AH35"/>
    <mergeCell ref="AD31:AE32"/>
    <mergeCell ref="AF31:AL31"/>
    <mergeCell ref="AM31:AN31"/>
    <mergeCell ref="AO31:AP31"/>
    <mergeCell ref="A38:F39"/>
    <mergeCell ref="G38:V39"/>
    <mergeCell ref="W38:Z38"/>
    <mergeCell ref="AB38:AE38"/>
    <mergeCell ref="AF38:AI38"/>
    <mergeCell ref="AJ38:AK39"/>
    <mergeCell ref="AL38:AM39"/>
    <mergeCell ref="AN38:AO39"/>
    <mergeCell ref="AP38:AQ39"/>
    <mergeCell ref="AR38:AR39"/>
    <mergeCell ref="AS38:AZ38"/>
    <mergeCell ref="BA38:BD38"/>
    <mergeCell ref="W39:Z39"/>
    <mergeCell ref="AB39:AE39"/>
    <mergeCell ref="AF39:AI39"/>
    <mergeCell ref="AS39:AY39"/>
    <mergeCell ref="BA39:BA40"/>
    <mergeCell ref="BB39:BD39"/>
    <mergeCell ref="A40:F40"/>
    <mergeCell ref="G40:S40"/>
    <mergeCell ref="T40:Y40"/>
    <mergeCell ref="Z40:AE40"/>
    <mergeCell ref="AF40:AQ40"/>
    <mergeCell ref="AS40:AY40"/>
    <mergeCell ref="BB40:BD40"/>
    <mergeCell ref="A42:F42"/>
    <mergeCell ref="G42:P42"/>
    <mergeCell ref="Q42:R42"/>
    <mergeCell ref="W42:Y42"/>
    <mergeCell ref="Z42:AA42"/>
    <mergeCell ref="AY42:AZ42"/>
    <mergeCell ref="A43:O43"/>
    <mergeCell ref="P43:AB43"/>
    <mergeCell ref="BA43:BA44"/>
    <mergeCell ref="BB43:BD43"/>
    <mergeCell ref="A44:A45"/>
    <mergeCell ref="B44:C45"/>
    <mergeCell ref="D44:J45"/>
    <mergeCell ref="K44:P44"/>
    <mergeCell ref="Q44:R47"/>
    <mergeCell ref="S44:W44"/>
    <mergeCell ref="X44:AB44"/>
    <mergeCell ref="BB44:BD44"/>
    <mergeCell ref="K45:P45"/>
    <mergeCell ref="S45:W46"/>
    <mergeCell ref="X45:AB46"/>
    <mergeCell ref="BA45:BA46"/>
    <mergeCell ref="BB45:BD46"/>
    <mergeCell ref="A46:A47"/>
    <mergeCell ref="B46:C46"/>
    <mergeCell ref="D46:J46"/>
    <mergeCell ref="K46:L46"/>
    <mergeCell ref="M46:N46"/>
    <mergeCell ref="O46:P48"/>
    <mergeCell ref="B47:C47"/>
    <mergeCell ref="D47:J47"/>
    <mergeCell ref="K47:N47"/>
    <mergeCell ref="S47:W47"/>
    <mergeCell ref="X47:AB47"/>
    <mergeCell ref="A48:A49"/>
    <mergeCell ref="B48:C49"/>
    <mergeCell ref="D48:J48"/>
    <mergeCell ref="K48:L48"/>
    <mergeCell ref="M48:N48"/>
    <mergeCell ref="A41:F41"/>
    <mergeCell ref="G41:Y41"/>
    <mergeCell ref="Z41:AE41"/>
    <mergeCell ref="AD50:AE51"/>
    <mergeCell ref="AF50:AL50"/>
    <mergeCell ref="AM50:AN50"/>
    <mergeCell ref="A50:A51"/>
    <mergeCell ref="B50:C51"/>
    <mergeCell ref="O50:P50"/>
    <mergeCell ref="AC50:AC51"/>
    <mergeCell ref="AF41:AQ41"/>
    <mergeCell ref="AO50:AP50"/>
    <mergeCell ref="AQ50:AR50"/>
    <mergeCell ref="Q51:R51"/>
    <mergeCell ref="S51:W51"/>
    <mergeCell ref="X51:AB51"/>
    <mergeCell ref="AC48:AC49"/>
    <mergeCell ref="AD48:AE49"/>
    <mergeCell ref="AF48:AL48"/>
    <mergeCell ref="AM48:AN48"/>
    <mergeCell ref="AO48:AP48"/>
    <mergeCell ref="AQ48:AR48"/>
    <mergeCell ref="D49:J49"/>
    <mergeCell ref="K49:L49"/>
    <mergeCell ref="M49:N49"/>
    <mergeCell ref="O49:P49"/>
    <mergeCell ref="AF49:AL49"/>
    <mergeCell ref="AM49:AN49"/>
    <mergeCell ref="AO49:AP49"/>
    <mergeCell ref="AQ49:AR49"/>
    <mergeCell ref="Q48:AB48"/>
    <mergeCell ref="Q49:R49"/>
    <mergeCell ref="D51:J51"/>
    <mergeCell ref="K51:L51"/>
    <mergeCell ref="M51:N51"/>
    <mergeCell ref="O51:P51"/>
    <mergeCell ref="AF51:AL51"/>
    <mergeCell ref="AM51:AN51"/>
    <mergeCell ref="AO51:AP51"/>
    <mergeCell ref="AQ51:AR51"/>
    <mergeCell ref="D50:J50"/>
    <mergeCell ref="K50:L50"/>
    <mergeCell ref="M50:N50"/>
    <mergeCell ref="A52:A53"/>
    <mergeCell ref="B52:C53"/>
    <mergeCell ref="D52:J52"/>
    <mergeCell ref="K52:L52"/>
    <mergeCell ref="M52:N52"/>
    <mergeCell ref="O52:P52"/>
    <mergeCell ref="AC52:AC53"/>
    <mergeCell ref="AD52:AE53"/>
    <mergeCell ref="AF52:AL52"/>
    <mergeCell ref="AM52:AN52"/>
    <mergeCell ref="AO52:AP52"/>
    <mergeCell ref="AQ52:AR52"/>
    <mergeCell ref="D53:J53"/>
    <mergeCell ref="K53:L53"/>
    <mergeCell ref="M53:N53"/>
    <mergeCell ref="O53:P53"/>
    <mergeCell ref="AF53:AL53"/>
    <mergeCell ref="S53:W53"/>
    <mergeCell ref="X53:AB53"/>
    <mergeCell ref="O58:P58"/>
    <mergeCell ref="AC58:AC59"/>
    <mergeCell ref="AD58:AE59"/>
    <mergeCell ref="AF58:AL58"/>
    <mergeCell ref="AM58:AN58"/>
    <mergeCell ref="AO58:AP58"/>
    <mergeCell ref="AQ58:AR58"/>
    <mergeCell ref="D59:J59"/>
    <mergeCell ref="K59:L59"/>
    <mergeCell ref="D57:J57"/>
    <mergeCell ref="K57:L57"/>
    <mergeCell ref="M57:N57"/>
    <mergeCell ref="AM53:AN53"/>
    <mergeCell ref="AO53:AP53"/>
    <mergeCell ref="AQ53:AR53"/>
    <mergeCell ref="A54:A55"/>
    <mergeCell ref="B54:C55"/>
    <mergeCell ref="D54:J54"/>
    <mergeCell ref="K54:L54"/>
    <mergeCell ref="M54:N54"/>
    <mergeCell ref="O54:P54"/>
    <mergeCell ref="AC54:AC55"/>
    <mergeCell ref="AD54:AE55"/>
    <mergeCell ref="AF54:AL54"/>
    <mergeCell ref="AM54:AN54"/>
    <mergeCell ref="AO54:AP54"/>
    <mergeCell ref="AQ54:AR54"/>
    <mergeCell ref="D55:J55"/>
    <mergeCell ref="K55:L55"/>
    <mergeCell ref="M55:N55"/>
    <mergeCell ref="O55:P55"/>
    <mergeCell ref="AF55:AL55"/>
    <mergeCell ref="M59:N59"/>
    <mergeCell ref="O59:P59"/>
    <mergeCell ref="AF59:AL59"/>
    <mergeCell ref="AM59:AN59"/>
    <mergeCell ref="AO59:AP59"/>
    <mergeCell ref="A60:A61"/>
    <mergeCell ref="B60:C61"/>
    <mergeCell ref="D60:J60"/>
    <mergeCell ref="K60:L60"/>
    <mergeCell ref="M60:N60"/>
    <mergeCell ref="O60:P60"/>
    <mergeCell ref="AC60:AC61"/>
    <mergeCell ref="AD60:AE61"/>
    <mergeCell ref="AF60:AL60"/>
    <mergeCell ref="AM60:AN60"/>
    <mergeCell ref="AO60:AP60"/>
    <mergeCell ref="A56:A57"/>
    <mergeCell ref="B56:C57"/>
    <mergeCell ref="D56:J56"/>
    <mergeCell ref="K56:L56"/>
    <mergeCell ref="M56:N56"/>
    <mergeCell ref="O56:P56"/>
    <mergeCell ref="AC56:AC57"/>
    <mergeCell ref="AD56:AE57"/>
    <mergeCell ref="AF56:AL56"/>
    <mergeCell ref="AM56:AN56"/>
    <mergeCell ref="AO56:AP56"/>
    <mergeCell ref="A58:A59"/>
    <mergeCell ref="B58:C59"/>
    <mergeCell ref="D58:J58"/>
    <mergeCell ref="K58:L58"/>
    <mergeCell ref="M58:N58"/>
    <mergeCell ref="O61:P61"/>
    <mergeCell ref="AF61:AL61"/>
    <mergeCell ref="AM61:AN61"/>
    <mergeCell ref="AO61:AP61"/>
    <mergeCell ref="AQ61:AR61"/>
    <mergeCell ref="D61:J61"/>
    <mergeCell ref="K61:L61"/>
    <mergeCell ref="M61:N61"/>
    <mergeCell ref="A62:A63"/>
    <mergeCell ref="B62:C63"/>
    <mergeCell ref="D62:J62"/>
    <mergeCell ref="K62:L62"/>
    <mergeCell ref="M62:N62"/>
    <mergeCell ref="O62:P62"/>
    <mergeCell ref="AC62:AC63"/>
    <mergeCell ref="AD62:AE63"/>
    <mergeCell ref="AF62:AL62"/>
    <mergeCell ref="AM62:AN62"/>
    <mergeCell ref="AO62:AP62"/>
    <mergeCell ref="AQ62:AR62"/>
    <mergeCell ref="D63:J63"/>
    <mergeCell ref="K63:L63"/>
    <mergeCell ref="M63:N63"/>
    <mergeCell ref="O63:P63"/>
    <mergeCell ref="AF63:AL63"/>
    <mergeCell ref="AM63:AN63"/>
    <mergeCell ref="AO63:AP63"/>
    <mergeCell ref="AQ63:AR63"/>
    <mergeCell ref="Q66:AB66"/>
    <mergeCell ref="X67:AB67"/>
    <mergeCell ref="A64:A65"/>
    <mergeCell ref="B64:C65"/>
    <mergeCell ref="D64:J64"/>
    <mergeCell ref="K64:L64"/>
    <mergeCell ref="M64:N64"/>
    <mergeCell ref="O64:P64"/>
    <mergeCell ref="AC64:AC65"/>
    <mergeCell ref="AD64:AE65"/>
    <mergeCell ref="AF64:AL64"/>
    <mergeCell ref="AM64:AN64"/>
    <mergeCell ref="AO64:AP64"/>
    <mergeCell ref="AQ64:AR64"/>
    <mergeCell ref="D65:J65"/>
    <mergeCell ref="K65:L65"/>
    <mergeCell ref="M65:N65"/>
    <mergeCell ref="O65:P65"/>
    <mergeCell ref="AF65:AL65"/>
    <mergeCell ref="AM65:AN65"/>
    <mergeCell ref="AO65:AP65"/>
    <mergeCell ref="AQ65:AR65"/>
    <mergeCell ref="A68:A69"/>
    <mergeCell ref="B68:C69"/>
    <mergeCell ref="D68:J68"/>
    <mergeCell ref="K68:L68"/>
    <mergeCell ref="M68:N68"/>
    <mergeCell ref="O68:P68"/>
    <mergeCell ref="AC68:AC69"/>
    <mergeCell ref="AD68:AE69"/>
    <mergeCell ref="AF68:AL68"/>
    <mergeCell ref="AM68:AN68"/>
    <mergeCell ref="AO68:AP68"/>
    <mergeCell ref="AQ68:AR68"/>
    <mergeCell ref="D69:J69"/>
    <mergeCell ref="K69:L69"/>
    <mergeCell ref="M69:N69"/>
    <mergeCell ref="Q68:AB68"/>
    <mergeCell ref="A66:A67"/>
    <mergeCell ref="B66:C67"/>
    <mergeCell ref="D66:J66"/>
    <mergeCell ref="K66:L66"/>
    <mergeCell ref="M66:N66"/>
    <mergeCell ref="O66:P66"/>
    <mergeCell ref="AC66:AC67"/>
    <mergeCell ref="AD66:AE67"/>
    <mergeCell ref="AF66:AL66"/>
    <mergeCell ref="AM66:AN66"/>
    <mergeCell ref="AO66:AP66"/>
    <mergeCell ref="AQ66:AR66"/>
    <mergeCell ref="D67:J67"/>
    <mergeCell ref="K67:L67"/>
    <mergeCell ref="M67:N67"/>
    <mergeCell ref="O67:P67"/>
    <mergeCell ref="S42:U42"/>
    <mergeCell ref="A77:F78"/>
    <mergeCell ref="G77:V78"/>
    <mergeCell ref="W77:Z77"/>
    <mergeCell ref="AB77:AE77"/>
    <mergeCell ref="AF77:AI77"/>
    <mergeCell ref="AJ77:AK78"/>
    <mergeCell ref="AL77:AM78"/>
    <mergeCell ref="AN77:AO78"/>
    <mergeCell ref="AP77:AQ78"/>
    <mergeCell ref="AR77:AR78"/>
    <mergeCell ref="AS77:AZ77"/>
    <mergeCell ref="BA77:BD77"/>
    <mergeCell ref="W78:Z78"/>
    <mergeCell ref="AB78:AE78"/>
    <mergeCell ref="AF78:AI78"/>
    <mergeCell ref="AS78:AY78"/>
    <mergeCell ref="BA78:BA79"/>
    <mergeCell ref="BB78:BD78"/>
    <mergeCell ref="A79:F79"/>
    <mergeCell ref="G79:S79"/>
    <mergeCell ref="T79:Y79"/>
    <mergeCell ref="O69:P69"/>
    <mergeCell ref="AF69:AL69"/>
    <mergeCell ref="AM69:AN69"/>
    <mergeCell ref="AO69:AP69"/>
    <mergeCell ref="AQ69:AR69"/>
    <mergeCell ref="AZ69:BD69"/>
    <mergeCell ref="AZ68:BD68"/>
    <mergeCell ref="AQ59:AR59"/>
    <mergeCell ref="O57:P57"/>
    <mergeCell ref="AF57:AL57"/>
    <mergeCell ref="A80:F80"/>
    <mergeCell ref="G80:Y80"/>
    <mergeCell ref="Z80:AE80"/>
    <mergeCell ref="AF80:AQ80"/>
    <mergeCell ref="AS80:AZ80"/>
    <mergeCell ref="BA80:BA81"/>
    <mergeCell ref="BB80:BD81"/>
    <mergeCell ref="A81:F81"/>
    <mergeCell ref="G81:P81"/>
    <mergeCell ref="Q81:R81"/>
    <mergeCell ref="S81:U81"/>
    <mergeCell ref="W81:Y81"/>
    <mergeCell ref="Z81:AA81"/>
    <mergeCell ref="AY81:AZ81"/>
    <mergeCell ref="A82:O82"/>
    <mergeCell ref="P82:AB82"/>
    <mergeCell ref="BA82:BA83"/>
    <mergeCell ref="BB82:BD82"/>
    <mergeCell ref="A83:A84"/>
    <mergeCell ref="B83:C84"/>
    <mergeCell ref="AD81:AX81"/>
    <mergeCell ref="AD82:AX83"/>
    <mergeCell ref="AY82:AZ83"/>
    <mergeCell ref="AD84:AX84"/>
    <mergeCell ref="AY84:AZ84"/>
    <mergeCell ref="AC86:BD86"/>
    <mergeCell ref="D83:J84"/>
    <mergeCell ref="K83:P83"/>
    <mergeCell ref="Q83:R86"/>
    <mergeCell ref="S83:W83"/>
    <mergeCell ref="X83:AB83"/>
    <mergeCell ref="BB83:BD83"/>
    <mergeCell ref="K84:P84"/>
    <mergeCell ref="S84:W85"/>
    <mergeCell ref="X84:AB85"/>
    <mergeCell ref="BA84:BA85"/>
    <mergeCell ref="BB84:BD85"/>
    <mergeCell ref="A85:A86"/>
    <mergeCell ref="B85:C85"/>
    <mergeCell ref="D85:J85"/>
    <mergeCell ref="K85:L85"/>
    <mergeCell ref="M85:N85"/>
    <mergeCell ref="O85:P87"/>
    <mergeCell ref="B86:C86"/>
    <mergeCell ref="D86:J86"/>
    <mergeCell ref="K86:N86"/>
    <mergeCell ref="S86:W86"/>
    <mergeCell ref="X86:AB86"/>
    <mergeCell ref="A87:A88"/>
    <mergeCell ref="B87:C88"/>
    <mergeCell ref="D87:J87"/>
    <mergeCell ref="K87:L87"/>
    <mergeCell ref="M87:N87"/>
    <mergeCell ref="AC87:AC88"/>
    <mergeCell ref="AQ89:AR89"/>
    <mergeCell ref="D90:J90"/>
    <mergeCell ref="K90:L90"/>
    <mergeCell ref="M90:N90"/>
    <mergeCell ref="O90:P90"/>
    <mergeCell ref="AF90:AL90"/>
    <mergeCell ref="AM90:AN90"/>
    <mergeCell ref="AO90:AP90"/>
    <mergeCell ref="AQ90:AR90"/>
    <mergeCell ref="AD87:AE88"/>
    <mergeCell ref="AF87:AL87"/>
    <mergeCell ref="AM87:AN87"/>
    <mergeCell ref="AO87:AP87"/>
    <mergeCell ref="AQ87:AR87"/>
    <mergeCell ref="BH87:BN92"/>
    <mergeCell ref="D88:J88"/>
    <mergeCell ref="K88:L88"/>
    <mergeCell ref="M88:N88"/>
    <mergeCell ref="O88:P88"/>
    <mergeCell ref="AF88:AL88"/>
    <mergeCell ref="AM88:AN88"/>
    <mergeCell ref="AO88:AP88"/>
    <mergeCell ref="AQ88:AR88"/>
    <mergeCell ref="AS87:BD87"/>
    <mergeCell ref="AQ91:AR91"/>
    <mergeCell ref="O92:P92"/>
    <mergeCell ref="AF92:AL92"/>
    <mergeCell ref="AM92:AN92"/>
    <mergeCell ref="AO92:AP92"/>
    <mergeCell ref="AQ92:AR92"/>
    <mergeCell ref="D94:J94"/>
    <mergeCell ref="K94:L94"/>
    <mergeCell ref="M94:N94"/>
    <mergeCell ref="O94:P94"/>
    <mergeCell ref="AF94:AL94"/>
    <mergeCell ref="AM94:AN94"/>
    <mergeCell ref="AO94:AP94"/>
    <mergeCell ref="A89:A90"/>
    <mergeCell ref="B89:C90"/>
    <mergeCell ref="D89:J89"/>
    <mergeCell ref="K89:L89"/>
    <mergeCell ref="M89:N89"/>
    <mergeCell ref="O89:P89"/>
    <mergeCell ref="AC89:AC90"/>
    <mergeCell ref="AD89:AE90"/>
    <mergeCell ref="AF89:AL89"/>
    <mergeCell ref="AM89:AN89"/>
    <mergeCell ref="AO89:AP89"/>
    <mergeCell ref="A91:A92"/>
    <mergeCell ref="B91:C92"/>
    <mergeCell ref="D91:J91"/>
    <mergeCell ref="K91:L91"/>
    <mergeCell ref="M91:N91"/>
    <mergeCell ref="O91:P91"/>
    <mergeCell ref="AC91:AC92"/>
    <mergeCell ref="AD91:AE92"/>
    <mergeCell ref="AF91:AL91"/>
    <mergeCell ref="AM91:AN91"/>
    <mergeCell ref="AO91:AP91"/>
    <mergeCell ref="D92:J92"/>
    <mergeCell ref="K92:L92"/>
    <mergeCell ref="M92:N92"/>
    <mergeCell ref="AQ94:AR94"/>
    <mergeCell ref="A95:A96"/>
    <mergeCell ref="B95:C96"/>
    <mergeCell ref="D95:J95"/>
    <mergeCell ref="K95:L95"/>
    <mergeCell ref="M95:N95"/>
    <mergeCell ref="O95:P95"/>
    <mergeCell ref="AC95:AC96"/>
    <mergeCell ref="AD95:AE96"/>
    <mergeCell ref="AF95:AL95"/>
    <mergeCell ref="AM95:AN95"/>
    <mergeCell ref="AO95:AP95"/>
    <mergeCell ref="AQ95:AR95"/>
    <mergeCell ref="D96:J96"/>
    <mergeCell ref="K96:L96"/>
    <mergeCell ref="M96:N96"/>
    <mergeCell ref="O96:P96"/>
    <mergeCell ref="AF96:AL96"/>
    <mergeCell ref="A93:A94"/>
    <mergeCell ref="B93:C94"/>
    <mergeCell ref="D93:J93"/>
    <mergeCell ref="K93:L93"/>
    <mergeCell ref="M93:N93"/>
    <mergeCell ref="O93:P93"/>
    <mergeCell ref="AC93:AC94"/>
    <mergeCell ref="S96:W96"/>
    <mergeCell ref="X96:AB96"/>
    <mergeCell ref="AD93:AE94"/>
    <mergeCell ref="AF93:AL93"/>
    <mergeCell ref="AM93:AN93"/>
    <mergeCell ref="AO93:AP93"/>
    <mergeCell ref="AQ93:AR93"/>
    <mergeCell ref="D98:J98"/>
    <mergeCell ref="K98:L98"/>
    <mergeCell ref="M98:N98"/>
    <mergeCell ref="O98:P98"/>
    <mergeCell ref="AF98:AL98"/>
    <mergeCell ref="AM98:AN98"/>
    <mergeCell ref="AO98:AP98"/>
    <mergeCell ref="AQ98:AR98"/>
    <mergeCell ref="A99:A100"/>
    <mergeCell ref="B99:C100"/>
    <mergeCell ref="D99:J99"/>
    <mergeCell ref="K99:L99"/>
    <mergeCell ref="M99:N99"/>
    <mergeCell ref="O99:P99"/>
    <mergeCell ref="AC99:AC100"/>
    <mergeCell ref="AD99:AE100"/>
    <mergeCell ref="AF99:AL99"/>
    <mergeCell ref="AM99:AN99"/>
    <mergeCell ref="AO99:AP99"/>
    <mergeCell ref="AQ99:AR99"/>
    <mergeCell ref="D100:J100"/>
    <mergeCell ref="K100:L100"/>
    <mergeCell ref="M100:N100"/>
    <mergeCell ref="A97:A98"/>
    <mergeCell ref="B97:C98"/>
    <mergeCell ref="D97:J97"/>
    <mergeCell ref="K97:L97"/>
    <mergeCell ref="M97:N97"/>
    <mergeCell ref="O97:P97"/>
    <mergeCell ref="AC97:AC98"/>
    <mergeCell ref="AD97:AE98"/>
    <mergeCell ref="AF97:AL97"/>
    <mergeCell ref="O100:P100"/>
    <mergeCell ref="AF100:AL100"/>
    <mergeCell ref="AM100:AN100"/>
    <mergeCell ref="AO100:AP100"/>
    <mergeCell ref="AQ100:AR100"/>
    <mergeCell ref="A101:A102"/>
    <mergeCell ref="B101:C102"/>
    <mergeCell ref="D101:J101"/>
    <mergeCell ref="K101:L101"/>
    <mergeCell ref="M101:N101"/>
    <mergeCell ref="O101:P101"/>
    <mergeCell ref="AC101:AC102"/>
    <mergeCell ref="AD101:AE102"/>
    <mergeCell ref="AF101:AL101"/>
    <mergeCell ref="AM101:AN101"/>
    <mergeCell ref="AO101:AP101"/>
    <mergeCell ref="AQ101:AR101"/>
    <mergeCell ref="S102:W102"/>
    <mergeCell ref="X102:AB102"/>
    <mergeCell ref="D102:J102"/>
    <mergeCell ref="K102:L102"/>
    <mergeCell ref="M102:N102"/>
    <mergeCell ref="O102:P102"/>
    <mergeCell ref="AF102:AL102"/>
    <mergeCell ref="AM102:AN102"/>
    <mergeCell ref="AO102:AP102"/>
    <mergeCell ref="AQ102:AR102"/>
    <mergeCell ref="A103:A104"/>
    <mergeCell ref="B103:C104"/>
    <mergeCell ref="D103:J103"/>
    <mergeCell ref="K103:L103"/>
    <mergeCell ref="M103:N103"/>
    <mergeCell ref="O103:P103"/>
    <mergeCell ref="AC103:AC104"/>
    <mergeCell ref="AD103:AE104"/>
    <mergeCell ref="AF103:AL103"/>
    <mergeCell ref="AM103:AN103"/>
    <mergeCell ref="AO103:AP103"/>
    <mergeCell ref="AQ103:AR103"/>
    <mergeCell ref="D104:J104"/>
    <mergeCell ref="K104:L104"/>
    <mergeCell ref="M104:N104"/>
    <mergeCell ref="AZ107:BD107"/>
    <mergeCell ref="D108:J108"/>
    <mergeCell ref="K108:L108"/>
    <mergeCell ref="M108:N108"/>
    <mergeCell ref="O104:P104"/>
    <mergeCell ref="AF104:AL104"/>
    <mergeCell ref="AM104:AN104"/>
    <mergeCell ref="AO104:AP104"/>
    <mergeCell ref="AQ104:AR104"/>
    <mergeCell ref="A105:A106"/>
    <mergeCell ref="B105:C106"/>
    <mergeCell ref="D105:J105"/>
    <mergeCell ref="K105:L105"/>
    <mergeCell ref="M105:N105"/>
    <mergeCell ref="O105:P105"/>
    <mergeCell ref="AC105:AC106"/>
    <mergeCell ref="AD105:AE106"/>
    <mergeCell ref="AF105:AL105"/>
    <mergeCell ref="AM105:AN105"/>
    <mergeCell ref="AO105:AP105"/>
    <mergeCell ref="AQ105:AR105"/>
    <mergeCell ref="AS106:AT106"/>
    <mergeCell ref="D106:J106"/>
    <mergeCell ref="K106:L106"/>
    <mergeCell ref="M106:N106"/>
    <mergeCell ref="O106:P106"/>
    <mergeCell ref="AF106:AL106"/>
    <mergeCell ref="AM106:AN106"/>
    <mergeCell ref="AO106:AP106"/>
    <mergeCell ref="AQ106:AR106"/>
    <mergeCell ref="A107:A108"/>
    <mergeCell ref="B107:C108"/>
    <mergeCell ref="D107:J107"/>
    <mergeCell ref="K107:L107"/>
    <mergeCell ref="M107:N107"/>
    <mergeCell ref="O107:P107"/>
    <mergeCell ref="AC107:AC108"/>
    <mergeCell ref="AD107:AE108"/>
    <mergeCell ref="AF107:AL107"/>
    <mergeCell ref="AM107:AN107"/>
    <mergeCell ref="AO107:AP107"/>
    <mergeCell ref="AQ107:AR107"/>
    <mergeCell ref="O108:P108"/>
    <mergeCell ref="AF108:AL108"/>
    <mergeCell ref="AM108:AN108"/>
    <mergeCell ref="AO108:AP108"/>
    <mergeCell ref="AQ108:AR108"/>
    <mergeCell ref="AZ108:BD108"/>
    <mergeCell ref="W5:Y5"/>
    <mergeCell ref="AO24:AP24"/>
    <mergeCell ref="AQ24:AR24"/>
    <mergeCell ref="AC25:AC26"/>
    <mergeCell ref="AD25:AE26"/>
    <mergeCell ref="AF25:AL25"/>
    <mergeCell ref="AM25:AN25"/>
    <mergeCell ref="AO25:AP25"/>
    <mergeCell ref="AM24:AN24"/>
    <mergeCell ref="AQ25:AR25"/>
    <mergeCell ref="AD13:AE14"/>
    <mergeCell ref="AF13:AL13"/>
    <mergeCell ref="AM13:AN13"/>
    <mergeCell ref="AO13:AP13"/>
    <mergeCell ref="AQ13:AR13"/>
    <mergeCell ref="AF22:AL22"/>
    <mergeCell ref="AM22:AN22"/>
    <mergeCell ref="AO22:AP22"/>
    <mergeCell ref="AC47:BD47"/>
    <mergeCell ref="AC81:AC85"/>
    <mergeCell ref="AD85:AX85"/>
    <mergeCell ref="AY85:AZ85"/>
    <mergeCell ref="Z79:AE79"/>
    <mergeCell ref="AF79:AQ79"/>
    <mergeCell ref="AD23:AE24"/>
    <mergeCell ref="AF23:AL23"/>
    <mergeCell ref="AS79:AY79"/>
    <mergeCell ref="AC10:BD10"/>
    <mergeCell ref="AM34:AO34"/>
    <mergeCell ref="AM35:AO35"/>
    <mergeCell ref="S67:W67"/>
    <mergeCell ref="BB79:BD79"/>
    <mergeCell ref="BF5:BG22"/>
    <mergeCell ref="AC42:AC46"/>
    <mergeCell ref="AD42:AX42"/>
    <mergeCell ref="AD43:AX44"/>
    <mergeCell ref="AY43:AZ44"/>
    <mergeCell ref="AU49:AY49"/>
    <mergeCell ref="AZ49:BD49"/>
    <mergeCell ref="AU51:AY51"/>
    <mergeCell ref="AZ51:BD51"/>
    <mergeCell ref="AU53:AY53"/>
    <mergeCell ref="AZ53:BD53"/>
    <mergeCell ref="AD46:AX46"/>
    <mergeCell ref="AY46:AZ46"/>
    <mergeCell ref="AD45:AX45"/>
    <mergeCell ref="AY45:AZ45"/>
    <mergeCell ref="AZ59:BD59"/>
    <mergeCell ref="AS64:BD64"/>
    <mergeCell ref="AS62:BD62"/>
    <mergeCell ref="AS60:BD60"/>
    <mergeCell ref="AS56:BD56"/>
    <mergeCell ref="AS54:BD54"/>
    <mergeCell ref="AM57:AN57"/>
    <mergeCell ref="AO57:AP57"/>
    <mergeCell ref="AQ57:AR57"/>
    <mergeCell ref="AF67:AL67"/>
    <mergeCell ref="AM67:AN67"/>
    <mergeCell ref="AO67:AP67"/>
    <mergeCell ref="AQ67:AR67"/>
    <mergeCell ref="AS41:AZ41"/>
    <mergeCell ref="BA41:BA42"/>
    <mergeCell ref="BB41:BD42"/>
    <mergeCell ref="S69:W69"/>
    <mergeCell ref="X69:AB69"/>
    <mergeCell ref="Q53:R53"/>
    <mergeCell ref="Q55:R55"/>
    <mergeCell ref="Q57:R57"/>
    <mergeCell ref="Q59:R59"/>
    <mergeCell ref="Q61:R61"/>
    <mergeCell ref="Q63:R63"/>
    <mergeCell ref="Q65:R65"/>
    <mergeCell ref="Q67:R67"/>
    <mergeCell ref="Q69:R69"/>
    <mergeCell ref="AS49:AT49"/>
    <mergeCell ref="AS51:AT51"/>
    <mergeCell ref="AS53:AT53"/>
    <mergeCell ref="AS55:AT55"/>
    <mergeCell ref="AS57:AT57"/>
    <mergeCell ref="AS59:AT59"/>
    <mergeCell ref="AS61:AT61"/>
    <mergeCell ref="AS63:AT63"/>
    <mergeCell ref="AS65:AT65"/>
    <mergeCell ref="AS67:AT67"/>
    <mergeCell ref="AS69:AT69"/>
    <mergeCell ref="AS68:AY68"/>
    <mergeCell ref="AU69:AY69"/>
    <mergeCell ref="S49:W49"/>
    <mergeCell ref="X49:AB49"/>
    <mergeCell ref="Q50:AB50"/>
    <mergeCell ref="Q52:AB52"/>
    <mergeCell ref="Q54:AB54"/>
    <mergeCell ref="Q56:AB56"/>
    <mergeCell ref="AS66:BD66"/>
    <mergeCell ref="AU59:AY59"/>
    <mergeCell ref="S55:W55"/>
    <mergeCell ref="X55:AB55"/>
    <mergeCell ref="S57:W57"/>
    <mergeCell ref="X57:AB57"/>
    <mergeCell ref="S59:W59"/>
    <mergeCell ref="X59:AB59"/>
    <mergeCell ref="S61:W61"/>
    <mergeCell ref="X61:AB61"/>
    <mergeCell ref="S63:W63"/>
    <mergeCell ref="X63:AB63"/>
    <mergeCell ref="S65:W65"/>
    <mergeCell ref="X65:AB65"/>
    <mergeCell ref="Q58:AB58"/>
    <mergeCell ref="Q60:AB60"/>
    <mergeCell ref="Q62:AB62"/>
    <mergeCell ref="Q64:AB64"/>
    <mergeCell ref="AQ60:AR60"/>
    <mergeCell ref="AQ56:AR56"/>
    <mergeCell ref="AM55:AN55"/>
    <mergeCell ref="AO55:AP55"/>
    <mergeCell ref="AQ55:AR55"/>
    <mergeCell ref="AS52:BD52"/>
    <mergeCell ref="AS50:BD50"/>
    <mergeCell ref="AS48:BD48"/>
    <mergeCell ref="AS58:BD58"/>
    <mergeCell ref="AS108:AT108"/>
    <mergeCell ref="AS107:AY107"/>
    <mergeCell ref="AU108:AY108"/>
    <mergeCell ref="AU106:AY106"/>
    <mergeCell ref="AZ106:BD106"/>
    <mergeCell ref="AU88:AY88"/>
    <mergeCell ref="AZ88:BD88"/>
    <mergeCell ref="AU90:AY90"/>
    <mergeCell ref="AZ90:BD90"/>
    <mergeCell ref="AU92:AY92"/>
    <mergeCell ref="AZ92:BD92"/>
    <mergeCell ref="AU94:AY94"/>
    <mergeCell ref="AZ94:BD94"/>
    <mergeCell ref="AU96:AY96"/>
    <mergeCell ref="AZ96:BD96"/>
    <mergeCell ref="AU55:AY55"/>
    <mergeCell ref="AZ55:BD55"/>
    <mergeCell ref="AU57:AY57"/>
    <mergeCell ref="AZ57:BD57"/>
    <mergeCell ref="AU61:AY61"/>
    <mergeCell ref="AZ61:BD61"/>
    <mergeCell ref="AU63:AY63"/>
    <mergeCell ref="AZ63:BD63"/>
    <mergeCell ref="AU65:AY65"/>
    <mergeCell ref="AZ65:BD65"/>
    <mergeCell ref="AU67:AY67"/>
    <mergeCell ref="AZ67:BD67"/>
    <mergeCell ref="AU104:AY104"/>
    <mergeCell ref="AZ104:BD104"/>
    <mergeCell ref="AS88:AT88"/>
    <mergeCell ref="AS90:AT90"/>
    <mergeCell ref="AS92:AT92"/>
    <mergeCell ref="AS94:AT94"/>
    <mergeCell ref="AS96:AT96"/>
    <mergeCell ref="AS98:AT98"/>
    <mergeCell ref="AS100:AT100"/>
    <mergeCell ref="AS102:AT102"/>
    <mergeCell ref="AS104:AT104"/>
    <mergeCell ref="AS89:BD89"/>
    <mergeCell ref="AS91:BD91"/>
    <mergeCell ref="AS93:BD93"/>
    <mergeCell ref="AS95:BD95"/>
    <mergeCell ref="AS99:BD99"/>
    <mergeCell ref="AS97:BD97"/>
    <mergeCell ref="AS101:BD101"/>
    <mergeCell ref="Q96:R96"/>
    <mergeCell ref="Q97:AB97"/>
    <mergeCell ref="Q98:R98"/>
    <mergeCell ref="S98:W98"/>
    <mergeCell ref="X98:AB98"/>
    <mergeCell ref="Q99:AB99"/>
    <mergeCell ref="Q100:R100"/>
    <mergeCell ref="S100:W100"/>
    <mergeCell ref="X100:AB100"/>
    <mergeCell ref="Q101:AB101"/>
    <mergeCell ref="Q102:R102"/>
    <mergeCell ref="AU98:AY98"/>
    <mergeCell ref="AZ98:BD98"/>
    <mergeCell ref="AU100:AY100"/>
    <mergeCell ref="AZ100:BD100"/>
    <mergeCell ref="AU102:AY102"/>
    <mergeCell ref="AZ102:BD102"/>
    <mergeCell ref="AM96:AN96"/>
    <mergeCell ref="AO96:AP96"/>
    <mergeCell ref="AQ96:AR96"/>
    <mergeCell ref="AM97:AN97"/>
    <mergeCell ref="AO97:AP97"/>
    <mergeCell ref="AQ97:AR97"/>
    <mergeCell ref="O10:P10"/>
    <mergeCell ref="Q103:AB103"/>
    <mergeCell ref="Q104:R104"/>
    <mergeCell ref="S104:W104"/>
    <mergeCell ref="X104:AB104"/>
    <mergeCell ref="Q105:AB105"/>
    <mergeCell ref="Q106:R106"/>
    <mergeCell ref="S106:W106"/>
    <mergeCell ref="X106:AB106"/>
    <mergeCell ref="Q107:AB107"/>
    <mergeCell ref="Q108:R108"/>
    <mergeCell ref="S108:W108"/>
    <mergeCell ref="X108:AB108"/>
    <mergeCell ref="AS103:BD103"/>
    <mergeCell ref="AS105:BD105"/>
    <mergeCell ref="Q87:AB87"/>
    <mergeCell ref="Q88:R88"/>
    <mergeCell ref="S88:W88"/>
    <mergeCell ref="X88:AB88"/>
    <mergeCell ref="Q89:AB89"/>
    <mergeCell ref="Q90:R90"/>
    <mergeCell ref="S90:W90"/>
    <mergeCell ref="X90:AB90"/>
    <mergeCell ref="Q91:AB91"/>
    <mergeCell ref="Q92:R92"/>
    <mergeCell ref="S92:W92"/>
    <mergeCell ref="X92:AB92"/>
    <mergeCell ref="Q93:AB93"/>
    <mergeCell ref="Q94:R94"/>
    <mergeCell ref="S94:W94"/>
    <mergeCell ref="X94:AB94"/>
    <mergeCell ref="Q95:AB95"/>
  </mergeCells>
  <phoneticPr fontId="1"/>
  <dataValidations count="1">
    <dataValidation type="list" allowBlank="1" showInputMessage="1" showErrorMessage="1" sqref="B83 B7 B44" xr:uid="{00000000-0002-0000-0500-000000000000}">
      <formula1>$M$20:$M$37</formula1>
    </dataValidation>
  </dataValidations>
  <printOptions horizontalCentered="1"/>
  <pageMargins left="0.19685039370078741" right="0.19685039370078741" top="0.31496062992125984" bottom="0.19685039370078741" header="0" footer="0"/>
  <pageSetup paperSize="9" scale="82" orientation="landscape" horizontalDpi="4294967294" r:id="rId1"/>
  <rowBreaks count="4" manualBreakCount="4">
    <brk id="36" max="16383" man="1"/>
    <brk id="75" max="16383" man="1"/>
    <brk id="109" max="16383" man="1"/>
    <brk id="224" max="16383" man="1"/>
  </rowBreaks>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500-000001000000}">
          <x14:formula1>
            <xm:f>リスト集!$K$3:$K$17</xm:f>
          </x14:formula1>
          <xm:sqref>AB33:AB36 V70 V72</xm:sqref>
        </x14:dataValidation>
        <x14:dataValidation type="list" allowBlank="1" showInputMessage="1" showErrorMessage="1" xr:uid="{00000000-0002-0000-0500-000002000000}">
          <x14:formula1>
            <xm:f>リスト集!$I$3:$I$17</xm:f>
          </x14:formula1>
          <xm:sqref>AO65:AP65 AO59:AP59 AO55:AP55 AO57:AP57 M32:N32 M12:N12 M14:N14 M16:N16 AO30:AP30 AO32:AP32 AO24:AP24 AO26:AP26 AO28:AP28 AO22:AP22 AO18:AP18 AO20:AP20 M55:N55 M57:N57 M59:N59 M61:N61 M63:N63 M65:N65 M67:N67 AO49:AP49 AO51:AP51 AO53:AP53 M108:N108 M88:N88 M90:N90 M92:N92 AO106:AP106 AO108:AP108 AO100:AP100 AO102:AP102 AO104:AP104 AO98:AP98 AO94:AP94 AO96:AP96 M94:N94 M96:N96 M98:N98 M100:N100 M102:N102 M104:N104 M106:N106 AO88:AP88 AO90:AP90 AO92:AP92 M18:N18 M20:N20 M22:N22 M24:N24 M26:N26 M28:N28 M30:N30 AO12:AP12 AO14:AP14 AO16:AP16 M69:N69 M49:N49 M51:N51 M53:N53 AO67:AP67 AO69:AP69 AO61:AP61 AO63:AP63</xm:sqref>
        </x14:dataValidation>
        <x14:dataValidation type="list" allowBlank="1" showInputMessage="1" showErrorMessage="1" xr:uid="{00000000-0002-0000-0500-000003000000}">
          <x14:formula1>
            <xm:f>リスト集!$L$19:$L$36</xm:f>
          </x14:formula1>
          <xm:sqref>AD103 AD105 AD87 B31 B13 AD31 AD89 AD91 AD93 AD95 AD97 AD99 AD101 B9 B11 AD11 AD13 AD15 AD17 AD19 AD21 AD23 AD25 AD27 AD29 B56 B68 B50 AD68 B52 B29 B58 B23 B25 B27 B66 B46 B48 AD48 AD50 AD52 AD54 AD56 AD58 AD60 B60 B62 B64 B91 B107 B89 AD107 B93 B95 B97 B99 B101 B103 B105 B85 B87 B54 B15 B17 B19 B21 AD62 AD64 AD66</xm:sqref>
        </x14:dataValidation>
        <x14:dataValidation type="list" allowBlank="1" showInputMessage="1" showErrorMessage="1" xr:uid="{00000000-0002-0000-0500-000004000000}">
          <x14:formula1>
            <xm:f>リスト集!$G$19:$G$36</xm:f>
          </x14:formula1>
          <xm:sqref>V73:V74 AI33:AI34</xm:sqref>
        </x14:dataValidation>
        <x14:dataValidation type="list" allowBlank="1" showInputMessage="1" showErrorMessage="1" xr:uid="{00000000-0002-0000-0500-000005000000}">
          <x14:formula1>
            <xm:f>リスト集!$P$11:$P$25</xm:f>
          </x14:formula1>
          <xm:sqref>W5 W42 W81</xm:sqref>
        </x14:dataValidation>
        <x14:dataValidation type="list" allowBlank="1" showInputMessage="1" showErrorMessage="1" xr:uid="{00000000-0002-0000-0500-000006000000}">
          <x14:formula1>
            <xm:f>リスト集!$Q$3:$Q$11</xm:f>
          </x14:formula1>
          <xm:sqref>BW74:BX74 BW37:BX37 BW113:BX113</xm:sqref>
        </x14:dataValidation>
        <x14:dataValidation type="list" allowBlank="1" showInputMessage="1" showErrorMessage="1" xr:uid="{00000000-0002-0000-0500-000007000000}">
          <x14:formula1>
            <xm:f>リスト集!$N$3:$N$36</xm:f>
          </x14:formula1>
          <xm:sqref>BI30 AY70 AY73 BI27</xm:sqref>
        </x14:dataValidation>
        <x14:dataValidation type="list" allowBlank="1" showInputMessage="1" showErrorMessage="1" xr:uid="{00000000-0002-0000-0500-000008000000}">
          <x14:formula1>
            <xm:f>リスト集!$H$23:$H$28</xm:f>
          </x14:formula1>
          <xm:sqref>K10 K47 K86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DB117"/>
  <sheetViews>
    <sheetView zoomScale="90" zoomScaleNormal="90" workbookViewId="0">
      <selection activeCell="N44" sqref="N44:AK44"/>
    </sheetView>
  </sheetViews>
  <sheetFormatPr defaultRowHeight="13.5"/>
  <cols>
    <col min="1" max="86" width="2.625" customWidth="1"/>
  </cols>
  <sheetData>
    <row r="1" spans="1:106" ht="14.25" thickBot="1">
      <c r="A1" s="886" t="s">
        <v>72</v>
      </c>
      <c r="B1" s="1683"/>
      <c r="C1" s="1683"/>
      <c r="D1" s="1683"/>
      <c r="E1" s="1683"/>
      <c r="F1" s="1683"/>
      <c r="G1" s="1683"/>
      <c r="H1" s="1683"/>
      <c r="I1" s="1683"/>
      <c r="J1" s="1683"/>
      <c r="K1" s="1683"/>
      <c r="L1" s="1683"/>
      <c r="M1" s="1683"/>
      <c r="N1" s="1683"/>
      <c r="O1" s="1683"/>
      <c r="P1" s="1683"/>
      <c r="Q1" s="1683"/>
      <c r="R1" s="1683"/>
      <c r="S1" s="1683"/>
      <c r="T1" s="1683"/>
      <c r="U1" s="1683"/>
      <c r="V1" s="1683"/>
      <c r="W1" s="1683"/>
      <c r="X1" s="1683"/>
      <c r="Y1" s="1683"/>
      <c r="Z1" s="1683"/>
      <c r="AA1" s="1683"/>
      <c r="AB1" s="1683"/>
      <c r="AC1" s="1683"/>
      <c r="AD1" s="1683"/>
      <c r="AE1" s="1683"/>
      <c r="AF1" s="1683"/>
      <c r="AG1" s="1683"/>
      <c r="AH1" s="1683"/>
      <c r="AI1" s="1683"/>
      <c r="AJ1" s="1684" t="s">
        <v>787</v>
      </c>
      <c r="AK1" s="1684"/>
      <c r="AL1" s="1684"/>
      <c r="AM1" s="1684"/>
      <c r="AN1" s="1684"/>
      <c r="AO1" s="1684"/>
      <c r="AP1" s="1684"/>
      <c r="AQ1" s="1685"/>
      <c r="CN1" s="119"/>
      <c r="CO1" s="391"/>
      <c r="CP1" s="391"/>
      <c r="CQ1" s="391"/>
      <c r="CR1" s="391"/>
      <c r="CS1" s="391"/>
      <c r="CT1" s="391"/>
      <c r="CU1" s="391"/>
      <c r="CV1" s="391"/>
      <c r="CW1" s="391"/>
      <c r="CX1" s="391"/>
      <c r="CY1" s="391"/>
      <c r="CZ1" s="391"/>
      <c r="DA1" s="391"/>
      <c r="DB1" s="391"/>
    </row>
    <row r="2" spans="1:106">
      <c r="A2" s="1699" t="s">
        <v>73</v>
      </c>
      <c r="B2" s="811"/>
      <c r="C2" s="811"/>
      <c r="D2" s="813"/>
      <c r="E2" s="1695" t="str">
        <f>運行指示書!G3</f>
        <v>230 あ 120</v>
      </c>
      <c r="F2" s="811"/>
      <c r="G2" s="811"/>
      <c r="H2" s="811"/>
      <c r="I2" s="813"/>
      <c r="J2" s="1695" t="s">
        <v>74</v>
      </c>
      <c r="K2" s="811"/>
      <c r="L2" s="811"/>
      <c r="M2" s="813"/>
      <c r="N2" s="1647">
        <f>運行指示書!G5</f>
        <v>44905</v>
      </c>
      <c r="O2" s="1648"/>
      <c r="P2" s="1648"/>
      <c r="Q2" s="1648"/>
      <c r="R2" s="1648"/>
      <c r="S2" s="1648"/>
      <c r="T2" s="1648"/>
      <c r="U2" s="1648"/>
      <c r="V2" s="1648"/>
      <c r="W2" s="1648"/>
      <c r="X2" s="1648"/>
      <c r="Y2" s="1648"/>
      <c r="Z2" s="1648"/>
      <c r="AA2" s="1648"/>
      <c r="AB2" s="1648"/>
      <c r="AC2" s="1648"/>
      <c r="AD2" s="1648"/>
      <c r="AE2" s="1648"/>
      <c r="AF2" s="1648"/>
      <c r="AG2" s="1649"/>
      <c r="AH2" s="1695" t="s">
        <v>75</v>
      </c>
      <c r="AI2" s="811"/>
      <c r="AJ2" s="811"/>
      <c r="AK2" s="813"/>
      <c r="AL2" s="1695" t="str">
        <f>運行指示書!AF3</f>
        <v>山崎識</v>
      </c>
      <c r="AM2" s="811"/>
      <c r="AN2" s="811"/>
      <c r="AO2" s="811"/>
      <c r="AP2" s="811"/>
      <c r="AQ2" s="1700"/>
      <c r="CN2" s="119"/>
      <c r="CO2" s="333"/>
      <c r="CP2" s="333"/>
      <c r="CQ2" s="333"/>
      <c r="CR2" s="333"/>
      <c r="CS2" s="333"/>
      <c r="CT2" s="333"/>
      <c r="CU2" s="333"/>
      <c r="CV2" s="333"/>
      <c r="CW2" s="333"/>
      <c r="CX2" s="333"/>
      <c r="CY2" s="333"/>
      <c r="CZ2" s="333"/>
      <c r="DA2" s="333"/>
      <c r="DB2" s="333"/>
    </row>
    <row r="3" spans="1:106">
      <c r="A3" s="898" t="s">
        <v>76</v>
      </c>
      <c r="B3" s="812"/>
      <c r="C3" s="812"/>
      <c r="D3" s="812"/>
      <c r="E3" s="812"/>
      <c r="F3" s="812"/>
      <c r="G3" s="812"/>
      <c r="H3" s="812"/>
      <c r="I3" s="812"/>
      <c r="J3" s="812"/>
      <c r="K3" s="812"/>
      <c r="L3" s="814"/>
      <c r="M3" s="117"/>
      <c r="N3" s="866" t="s">
        <v>77</v>
      </c>
      <c r="O3" s="812"/>
      <c r="P3" s="812"/>
      <c r="Q3" s="812"/>
      <c r="R3" s="812"/>
      <c r="S3" s="812"/>
      <c r="T3" s="812"/>
      <c r="U3" s="812"/>
      <c r="V3" s="812"/>
      <c r="W3" s="812"/>
      <c r="X3" s="812"/>
      <c r="Y3" s="812"/>
      <c r="Z3" s="812"/>
      <c r="AA3" s="812"/>
      <c r="AB3" s="812"/>
      <c r="AC3" s="812"/>
      <c r="AD3" s="812"/>
      <c r="AE3" s="812"/>
      <c r="AF3" s="812"/>
      <c r="AG3" s="812"/>
      <c r="AH3" s="812"/>
      <c r="AI3" s="812"/>
      <c r="AJ3" s="812"/>
      <c r="AK3" s="814"/>
      <c r="AL3" s="866" t="s">
        <v>78</v>
      </c>
      <c r="AM3" s="812"/>
      <c r="AN3" s="812"/>
      <c r="AO3" s="814"/>
      <c r="AP3" s="866"/>
      <c r="AQ3" s="867"/>
      <c r="CN3" s="119"/>
      <c r="CO3" s="333"/>
      <c r="CP3" s="333"/>
      <c r="CQ3" s="333"/>
      <c r="CR3" s="333"/>
      <c r="CS3" s="333"/>
      <c r="CT3" s="333"/>
      <c r="CU3" s="333"/>
      <c r="CV3" s="333"/>
      <c r="CW3" s="333"/>
      <c r="CX3" s="333"/>
      <c r="CY3" s="333"/>
      <c r="CZ3" s="333"/>
      <c r="DA3" s="333"/>
      <c r="DB3" s="333"/>
    </row>
    <row r="4" spans="1:106">
      <c r="A4" s="1651" t="s">
        <v>101</v>
      </c>
      <c r="B4" s="783"/>
      <c r="C4" s="783"/>
      <c r="D4" s="783"/>
      <c r="E4" s="783"/>
      <c r="F4" s="783"/>
      <c r="G4" s="783"/>
      <c r="H4" s="783"/>
      <c r="I4" s="783"/>
      <c r="J4" s="783"/>
      <c r="K4" s="783"/>
      <c r="L4" s="784"/>
      <c r="M4" s="388">
        <v>1</v>
      </c>
      <c r="N4" s="1668" t="s">
        <v>79</v>
      </c>
      <c r="O4" s="1669"/>
      <c r="P4" s="1669"/>
      <c r="Q4" s="1669"/>
      <c r="R4" s="1669"/>
      <c r="S4" s="1669"/>
      <c r="T4" s="1669"/>
      <c r="U4" s="1669"/>
      <c r="V4" s="1669"/>
      <c r="W4" s="1669"/>
      <c r="X4" s="1669"/>
      <c r="Y4" s="1669"/>
      <c r="Z4" s="1669"/>
      <c r="AA4" s="1669"/>
      <c r="AB4" s="1669"/>
      <c r="AC4" s="1669"/>
      <c r="AD4" s="1669"/>
      <c r="AE4" s="1669"/>
      <c r="AF4" s="1669"/>
      <c r="AG4" s="1669"/>
      <c r="AH4" s="1669"/>
      <c r="AI4" s="1669"/>
      <c r="AJ4" s="1669"/>
      <c r="AK4" s="1670"/>
      <c r="AL4" s="782"/>
      <c r="AM4" s="783"/>
      <c r="AN4" s="783"/>
      <c r="AO4" s="784"/>
      <c r="AP4" s="782"/>
      <c r="AQ4" s="1326"/>
      <c r="CN4" s="119"/>
      <c r="CO4" s="333"/>
      <c r="CP4" s="333"/>
      <c r="CQ4" s="333"/>
      <c r="CR4" s="333"/>
      <c r="CS4" s="333"/>
      <c r="CT4" s="333"/>
      <c r="CU4" s="333"/>
      <c r="CV4" s="333"/>
      <c r="CW4" s="333"/>
      <c r="CX4" s="333"/>
      <c r="CY4" s="333"/>
      <c r="CZ4" s="333"/>
      <c r="DA4" s="333"/>
      <c r="DB4" s="333"/>
    </row>
    <row r="5" spans="1:106">
      <c r="A5" s="741"/>
      <c r="B5" s="627"/>
      <c r="C5" s="627"/>
      <c r="D5" s="627"/>
      <c r="E5" s="627"/>
      <c r="F5" s="627"/>
      <c r="G5" s="627"/>
      <c r="H5" s="627"/>
      <c r="I5" s="627"/>
      <c r="J5" s="627"/>
      <c r="K5" s="627"/>
      <c r="L5" s="786"/>
      <c r="M5" s="387">
        <v>2</v>
      </c>
      <c r="N5" s="1671" t="s">
        <v>80</v>
      </c>
      <c r="O5" s="1672"/>
      <c r="P5" s="1672"/>
      <c r="Q5" s="1672"/>
      <c r="R5" s="1672"/>
      <c r="S5" s="1672"/>
      <c r="T5" s="1672"/>
      <c r="U5" s="1672"/>
      <c r="V5" s="1672"/>
      <c r="W5" s="1672"/>
      <c r="X5" s="1672"/>
      <c r="Y5" s="1672"/>
      <c r="Z5" s="1672"/>
      <c r="AA5" s="1672"/>
      <c r="AB5" s="1672"/>
      <c r="AC5" s="1672"/>
      <c r="AD5" s="1672"/>
      <c r="AE5" s="1672"/>
      <c r="AF5" s="1672"/>
      <c r="AG5" s="1672"/>
      <c r="AH5" s="1672"/>
      <c r="AI5" s="1672"/>
      <c r="AJ5" s="1672"/>
      <c r="AK5" s="1673"/>
      <c r="AL5" s="1674"/>
      <c r="AM5" s="1675"/>
      <c r="AN5" s="1675"/>
      <c r="AO5" s="1676"/>
      <c r="AP5" s="1674"/>
      <c r="AQ5" s="1677"/>
      <c r="CN5" s="119"/>
      <c r="CO5" s="333"/>
      <c r="CP5" s="333"/>
      <c r="CQ5" s="333"/>
      <c r="CR5" s="333"/>
      <c r="CS5" s="333"/>
      <c r="CT5" s="333"/>
      <c r="CU5" s="333"/>
      <c r="CV5" s="333"/>
      <c r="CW5" s="333"/>
      <c r="CX5" s="333"/>
      <c r="CY5" s="333"/>
      <c r="CZ5" s="333"/>
      <c r="DA5" s="333"/>
      <c r="DB5" s="333"/>
    </row>
    <row r="6" spans="1:106">
      <c r="A6" s="741"/>
      <c r="B6" s="627"/>
      <c r="C6" s="627"/>
      <c r="D6" s="627"/>
      <c r="E6" s="627"/>
      <c r="F6" s="627"/>
      <c r="G6" s="627"/>
      <c r="H6" s="627"/>
      <c r="I6" s="627"/>
      <c r="J6" s="627"/>
      <c r="K6" s="627"/>
      <c r="L6" s="786"/>
      <c r="M6" s="117">
        <v>3</v>
      </c>
      <c r="N6" s="1680" t="s">
        <v>81</v>
      </c>
      <c r="O6" s="1681"/>
      <c r="P6" s="1681"/>
      <c r="Q6" s="1681"/>
      <c r="R6" s="1681"/>
      <c r="S6" s="1681"/>
      <c r="T6" s="1681"/>
      <c r="U6" s="1681"/>
      <c r="V6" s="1681"/>
      <c r="W6" s="1681"/>
      <c r="X6" s="1681"/>
      <c r="Y6" s="1681"/>
      <c r="Z6" s="1681"/>
      <c r="AA6" s="1681"/>
      <c r="AB6" s="1681"/>
      <c r="AC6" s="1681"/>
      <c r="AD6" s="1681"/>
      <c r="AE6" s="1681"/>
      <c r="AF6" s="1681"/>
      <c r="AG6" s="1681"/>
      <c r="AH6" s="1681"/>
      <c r="AI6" s="1681"/>
      <c r="AJ6" s="1681"/>
      <c r="AK6" s="1682"/>
      <c r="AL6" s="866"/>
      <c r="AM6" s="812"/>
      <c r="AN6" s="812"/>
      <c r="AO6" s="814"/>
      <c r="AP6" s="866"/>
      <c r="AQ6" s="867"/>
      <c r="CN6" s="119"/>
      <c r="CO6" s="333"/>
      <c r="CP6" s="333"/>
      <c r="CQ6" s="333"/>
      <c r="CR6" s="333"/>
      <c r="CS6" s="333"/>
      <c r="CT6" s="333"/>
      <c r="CU6" s="333"/>
      <c r="CV6" s="333"/>
      <c r="CW6" s="333"/>
      <c r="CX6" s="333"/>
      <c r="CY6" s="333"/>
      <c r="CZ6" s="333"/>
      <c r="DA6" s="333"/>
      <c r="DB6" s="333"/>
    </row>
    <row r="7" spans="1:106">
      <c r="A7" s="741"/>
      <c r="B7" s="627"/>
      <c r="C7" s="627"/>
      <c r="D7" s="627"/>
      <c r="E7" s="627"/>
      <c r="F7" s="627"/>
      <c r="G7" s="627"/>
      <c r="H7" s="627"/>
      <c r="I7" s="627"/>
      <c r="J7" s="627"/>
      <c r="K7" s="627"/>
      <c r="L7" s="786"/>
      <c r="M7" s="389">
        <v>4</v>
      </c>
      <c r="N7" s="1687" t="s">
        <v>785</v>
      </c>
      <c r="O7" s="1688"/>
      <c r="P7" s="1688"/>
      <c r="Q7" s="1688"/>
      <c r="R7" s="1688"/>
      <c r="S7" s="1688"/>
      <c r="T7" s="1688"/>
      <c r="U7" s="1688"/>
      <c r="V7" s="1688"/>
      <c r="W7" s="1688"/>
      <c r="X7" s="1688"/>
      <c r="Y7" s="1688"/>
      <c r="Z7" s="1688"/>
      <c r="AA7" s="1688"/>
      <c r="AB7" s="1688"/>
      <c r="AC7" s="1688"/>
      <c r="AD7" s="1688"/>
      <c r="AE7" s="1688"/>
      <c r="AF7" s="1688"/>
      <c r="AG7" s="1688"/>
      <c r="AH7" s="1688"/>
      <c r="AI7" s="1688"/>
      <c r="AJ7" s="1688"/>
      <c r="AK7" s="1689"/>
      <c r="AL7" s="1690"/>
      <c r="AM7" s="1691"/>
      <c r="AN7" s="1691"/>
      <c r="AO7" s="1692"/>
      <c r="AP7" s="1690"/>
      <c r="AQ7" s="1693"/>
      <c r="CN7" s="119"/>
      <c r="CO7" s="333"/>
      <c r="CP7" s="333"/>
      <c r="CQ7" s="333"/>
      <c r="CR7" s="333"/>
      <c r="CS7" s="333"/>
      <c r="CT7" s="333"/>
      <c r="CU7" s="333"/>
      <c r="CV7" s="333"/>
      <c r="CW7" s="333"/>
      <c r="CX7" s="333"/>
      <c r="CY7" s="333"/>
      <c r="CZ7" s="333"/>
      <c r="DA7" s="333"/>
      <c r="DB7" s="333"/>
    </row>
    <row r="8" spans="1:106">
      <c r="A8" s="741"/>
      <c r="B8" s="627"/>
      <c r="C8" s="627"/>
      <c r="D8" s="627"/>
      <c r="E8" s="627"/>
      <c r="F8" s="627"/>
      <c r="G8" s="627"/>
      <c r="H8" s="627"/>
      <c r="I8" s="627"/>
      <c r="J8" s="627"/>
      <c r="K8" s="627"/>
      <c r="L8" s="786"/>
      <c r="M8" s="388">
        <v>5</v>
      </c>
      <c r="N8" s="1668" t="s">
        <v>82</v>
      </c>
      <c r="O8" s="1669"/>
      <c r="P8" s="1669"/>
      <c r="Q8" s="1669"/>
      <c r="R8" s="1669"/>
      <c r="S8" s="1669"/>
      <c r="T8" s="1669"/>
      <c r="U8" s="1669"/>
      <c r="V8" s="1669"/>
      <c r="W8" s="1669"/>
      <c r="X8" s="1669"/>
      <c r="Y8" s="1669"/>
      <c r="Z8" s="1669"/>
      <c r="AA8" s="1669"/>
      <c r="AB8" s="1669"/>
      <c r="AC8" s="1669"/>
      <c r="AD8" s="1669"/>
      <c r="AE8" s="1669"/>
      <c r="AF8" s="1669"/>
      <c r="AG8" s="1669"/>
      <c r="AH8" s="1669"/>
      <c r="AI8" s="1669"/>
      <c r="AJ8" s="1669"/>
      <c r="AK8" s="1670"/>
      <c r="AL8" s="782"/>
      <c r="AM8" s="783"/>
      <c r="AN8" s="783"/>
      <c r="AO8" s="784"/>
      <c r="AP8" s="782"/>
      <c r="AQ8" s="1326"/>
      <c r="CN8" s="119"/>
      <c r="CO8" s="392"/>
      <c r="CP8" s="392"/>
      <c r="CQ8" s="392"/>
      <c r="CR8" s="392"/>
      <c r="CS8" s="392"/>
      <c r="CT8" s="392"/>
      <c r="CU8" s="392"/>
      <c r="CV8" s="392"/>
      <c r="CW8" s="392"/>
      <c r="CX8" s="392"/>
      <c r="CY8" s="392"/>
      <c r="CZ8" s="392"/>
      <c r="DA8" s="392"/>
      <c r="DB8" s="392"/>
    </row>
    <row r="9" spans="1:106">
      <c r="A9" s="877" t="s">
        <v>102</v>
      </c>
      <c r="B9" s="626"/>
      <c r="C9" s="626"/>
      <c r="D9" s="626"/>
      <c r="E9" s="626"/>
      <c r="F9" s="626"/>
      <c r="G9" s="626"/>
      <c r="H9" s="626"/>
      <c r="I9" s="626"/>
      <c r="J9" s="626"/>
      <c r="K9" s="626"/>
      <c r="L9" s="626"/>
      <c r="M9" s="387">
        <v>1</v>
      </c>
      <c r="N9" s="1671" t="s">
        <v>83</v>
      </c>
      <c r="O9" s="1672"/>
      <c r="P9" s="1672"/>
      <c r="Q9" s="1672"/>
      <c r="R9" s="1672"/>
      <c r="S9" s="1672"/>
      <c r="T9" s="1672"/>
      <c r="U9" s="1672"/>
      <c r="V9" s="1672"/>
      <c r="W9" s="1672"/>
      <c r="X9" s="1672"/>
      <c r="Y9" s="1672"/>
      <c r="Z9" s="1672"/>
      <c r="AA9" s="1672"/>
      <c r="AB9" s="1672"/>
      <c r="AC9" s="1672"/>
      <c r="AD9" s="1672"/>
      <c r="AE9" s="1672"/>
      <c r="AF9" s="1672"/>
      <c r="AG9" s="1672"/>
      <c r="AH9" s="1672"/>
      <c r="AI9" s="1672"/>
      <c r="AJ9" s="1672"/>
      <c r="AK9" s="1673"/>
      <c r="AL9" s="1674"/>
      <c r="AM9" s="1675"/>
      <c r="AN9" s="1675"/>
      <c r="AO9" s="1676"/>
      <c r="AP9" s="1674"/>
      <c r="AQ9" s="1677"/>
    </row>
    <row r="10" spans="1:106">
      <c r="A10" s="877"/>
      <c r="B10" s="626"/>
      <c r="C10" s="626"/>
      <c r="D10" s="626"/>
      <c r="E10" s="626"/>
      <c r="F10" s="626"/>
      <c r="G10" s="626"/>
      <c r="H10" s="626"/>
      <c r="I10" s="626"/>
      <c r="J10" s="626"/>
      <c r="K10" s="626"/>
      <c r="L10" s="626"/>
      <c r="M10" s="117">
        <v>2</v>
      </c>
      <c r="N10" s="1696" t="s">
        <v>84</v>
      </c>
      <c r="O10" s="1697"/>
      <c r="P10" s="1697"/>
      <c r="Q10" s="1697"/>
      <c r="R10" s="1697"/>
      <c r="S10" s="1697"/>
      <c r="T10" s="1697"/>
      <c r="U10" s="1697"/>
      <c r="V10" s="1697"/>
      <c r="W10" s="1697"/>
      <c r="X10" s="1697"/>
      <c r="Y10" s="1697"/>
      <c r="Z10" s="1697"/>
      <c r="AA10" s="1697"/>
      <c r="AB10" s="1697"/>
      <c r="AC10" s="1697"/>
      <c r="AD10" s="1697"/>
      <c r="AE10" s="1697"/>
      <c r="AF10" s="1697"/>
      <c r="AG10" s="1697"/>
      <c r="AH10" s="1697"/>
      <c r="AI10" s="1697"/>
      <c r="AJ10" s="1697"/>
      <c r="AK10" s="1698"/>
      <c r="AL10" s="866"/>
      <c r="AM10" s="812"/>
      <c r="AN10" s="812"/>
      <c r="AO10" s="814"/>
      <c r="AP10" s="866"/>
      <c r="AQ10" s="867"/>
    </row>
    <row r="11" spans="1:106">
      <c r="A11" s="877"/>
      <c r="B11" s="626"/>
      <c r="C11" s="626"/>
      <c r="D11" s="626"/>
      <c r="E11" s="626"/>
      <c r="F11" s="626"/>
      <c r="G11" s="626"/>
      <c r="H11" s="626"/>
      <c r="I11" s="626"/>
      <c r="J11" s="626"/>
      <c r="K11" s="626"/>
      <c r="L11" s="626"/>
      <c r="M11" s="387">
        <v>3</v>
      </c>
      <c r="N11" s="1671" t="s">
        <v>85</v>
      </c>
      <c r="O11" s="1672"/>
      <c r="P11" s="1672"/>
      <c r="Q11" s="1672"/>
      <c r="R11" s="1672"/>
      <c r="S11" s="1672"/>
      <c r="T11" s="1672"/>
      <c r="U11" s="1672"/>
      <c r="V11" s="1672"/>
      <c r="W11" s="1672"/>
      <c r="X11" s="1672"/>
      <c r="Y11" s="1672"/>
      <c r="Z11" s="1672"/>
      <c r="AA11" s="1672"/>
      <c r="AB11" s="1672"/>
      <c r="AC11" s="1672"/>
      <c r="AD11" s="1672"/>
      <c r="AE11" s="1672"/>
      <c r="AF11" s="1672"/>
      <c r="AG11" s="1672"/>
      <c r="AH11" s="1672"/>
      <c r="AI11" s="1672"/>
      <c r="AJ11" s="1672"/>
      <c r="AK11" s="1673"/>
      <c r="AL11" s="1674"/>
      <c r="AM11" s="1675"/>
      <c r="AN11" s="1675"/>
      <c r="AO11" s="1676"/>
      <c r="AP11" s="1674"/>
      <c r="AQ11" s="1677"/>
    </row>
    <row r="12" spans="1:106">
      <c r="A12" s="877"/>
      <c r="B12" s="626"/>
      <c r="C12" s="626"/>
      <c r="D12" s="626"/>
      <c r="E12" s="626"/>
      <c r="F12" s="626"/>
      <c r="G12" s="626"/>
      <c r="H12" s="626"/>
      <c r="I12" s="626"/>
      <c r="J12" s="626"/>
      <c r="K12" s="626"/>
      <c r="L12" s="626"/>
      <c r="M12" s="117">
        <v>4</v>
      </c>
      <c r="N12" s="1680" t="s">
        <v>86</v>
      </c>
      <c r="O12" s="1681"/>
      <c r="P12" s="1681"/>
      <c r="Q12" s="1681"/>
      <c r="R12" s="1681"/>
      <c r="S12" s="1681"/>
      <c r="T12" s="1681"/>
      <c r="U12" s="1681"/>
      <c r="V12" s="1681"/>
      <c r="W12" s="1681"/>
      <c r="X12" s="1681"/>
      <c r="Y12" s="1681"/>
      <c r="Z12" s="1681"/>
      <c r="AA12" s="1681"/>
      <c r="AB12" s="1681"/>
      <c r="AC12" s="1681"/>
      <c r="AD12" s="1681"/>
      <c r="AE12" s="1681"/>
      <c r="AF12" s="1681"/>
      <c r="AG12" s="1681"/>
      <c r="AH12" s="1681"/>
      <c r="AI12" s="1681"/>
      <c r="AJ12" s="1681"/>
      <c r="AK12" s="1682"/>
      <c r="AL12" s="866"/>
      <c r="AM12" s="812"/>
      <c r="AN12" s="812"/>
      <c r="AO12" s="814"/>
      <c r="AP12" s="866"/>
      <c r="AQ12" s="867"/>
    </row>
    <row r="13" spans="1:106">
      <c r="A13" s="877"/>
      <c r="B13" s="626"/>
      <c r="C13" s="626"/>
      <c r="D13" s="626"/>
      <c r="E13" s="626"/>
      <c r="F13" s="626"/>
      <c r="G13" s="626"/>
      <c r="H13" s="626"/>
      <c r="I13" s="626"/>
      <c r="J13" s="626"/>
      <c r="K13" s="626"/>
      <c r="L13" s="626"/>
      <c r="M13" s="387">
        <v>5</v>
      </c>
      <c r="N13" s="1657" t="s">
        <v>100</v>
      </c>
      <c r="O13" s="1657"/>
      <c r="P13" s="1657"/>
      <c r="Q13" s="1657"/>
      <c r="R13" s="1657"/>
      <c r="S13" s="1657"/>
      <c r="T13" s="1657"/>
      <c r="U13" s="1657"/>
      <c r="V13" s="1657"/>
      <c r="W13" s="1657"/>
      <c r="X13" s="1657"/>
      <c r="Y13" s="1657"/>
      <c r="Z13" s="1657"/>
      <c r="AA13" s="1657"/>
      <c r="AB13" s="1657"/>
      <c r="AC13" s="1657"/>
      <c r="AD13" s="1657"/>
      <c r="AE13" s="1657"/>
      <c r="AF13" s="1657"/>
      <c r="AG13" s="1657"/>
      <c r="AH13" s="1657"/>
      <c r="AI13" s="1657"/>
      <c r="AJ13" s="1657"/>
      <c r="AK13" s="1657"/>
      <c r="AL13" s="860"/>
      <c r="AM13" s="860"/>
      <c r="AN13" s="860"/>
      <c r="AO13" s="860"/>
      <c r="AP13" s="860"/>
      <c r="AQ13" s="1658"/>
    </row>
    <row r="14" spans="1:106">
      <c r="A14" s="877" t="s">
        <v>103</v>
      </c>
      <c r="B14" s="626"/>
      <c r="C14" s="626"/>
      <c r="D14" s="626"/>
      <c r="E14" s="626"/>
      <c r="F14" s="626"/>
      <c r="G14" s="626"/>
      <c r="H14" s="626"/>
      <c r="I14" s="626"/>
      <c r="J14" s="626"/>
      <c r="K14" s="626"/>
      <c r="L14" s="626"/>
      <c r="M14" s="117">
        <v>1</v>
      </c>
      <c r="N14" s="1650" t="s">
        <v>87</v>
      </c>
      <c r="O14" s="1650"/>
      <c r="P14" s="1650"/>
      <c r="Q14" s="1650"/>
      <c r="R14" s="1650"/>
      <c r="S14" s="1650"/>
      <c r="T14" s="1650"/>
      <c r="U14" s="1650"/>
      <c r="V14" s="1650"/>
      <c r="W14" s="1650"/>
      <c r="X14" s="1650"/>
      <c r="Y14" s="1650"/>
      <c r="Z14" s="1650"/>
      <c r="AA14" s="1650"/>
      <c r="AB14" s="1650"/>
      <c r="AC14" s="1650"/>
      <c r="AD14" s="1650"/>
      <c r="AE14" s="1650"/>
      <c r="AF14" s="1650"/>
      <c r="AG14" s="1650"/>
      <c r="AH14" s="1650"/>
      <c r="AI14" s="1650"/>
      <c r="AJ14" s="1650"/>
      <c r="AK14" s="1650"/>
      <c r="AL14" s="626"/>
      <c r="AM14" s="626"/>
      <c r="AN14" s="626"/>
      <c r="AO14" s="626"/>
      <c r="AP14" s="626"/>
      <c r="AQ14" s="890"/>
    </row>
    <row r="15" spans="1:106">
      <c r="A15" s="877" t="s">
        <v>104</v>
      </c>
      <c r="B15" s="626"/>
      <c r="C15" s="626"/>
      <c r="D15" s="626"/>
      <c r="E15" s="626"/>
      <c r="F15" s="626"/>
      <c r="G15" s="626"/>
      <c r="H15" s="626"/>
      <c r="I15" s="626"/>
      <c r="J15" s="626"/>
      <c r="K15" s="626"/>
      <c r="L15" s="626"/>
      <c r="M15" s="387">
        <v>1</v>
      </c>
      <c r="N15" s="1657" t="s">
        <v>88</v>
      </c>
      <c r="O15" s="1657"/>
      <c r="P15" s="1657"/>
      <c r="Q15" s="1657"/>
      <c r="R15" s="1657"/>
      <c r="S15" s="1657"/>
      <c r="T15" s="1657"/>
      <c r="U15" s="1657"/>
      <c r="V15" s="1657"/>
      <c r="W15" s="1657"/>
      <c r="X15" s="1657"/>
      <c r="Y15" s="1657"/>
      <c r="Z15" s="1657"/>
      <c r="AA15" s="1657"/>
      <c r="AB15" s="1657"/>
      <c r="AC15" s="1657"/>
      <c r="AD15" s="1657"/>
      <c r="AE15" s="1657"/>
      <c r="AF15" s="1657"/>
      <c r="AG15" s="1657"/>
      <c r="AH15" s="1657"/>
      <c r="AI15" s="1657"/>
      <c r="AJ15" s="1657"/>
      <c r="AK15" s="1657"/>
      <c r="AL15" s="860"/>
      <c r="AM15" s="860"/>
      <c r="AN15" s="860"/>
      <c r="AO15" s="860"/>
      <c r="AP15" s="860"/>
      <c r="AQ15" s="1658"/>
    </row>
    <row r="16" spans="1:106">
      <c r="A16" s="877"/>
      <c r="B16" s="626"/>
      <c r="C16" s="626"/>
      <c r="D16" s="626"/>
      <c r="E16" s="626"/>
      <c r="F16" s="626"/>
      <c r="G16" s="626"/>
      <c r="H16" s="626"/>
      <c r="I16" s="626"/>
      <c r="J16" s="626"/>
      <c r="K16" s="626"/>
      <c r="L16" s="626"/>
      <c r="M16" s="117">
        <v>2</v>
      </c>
      <c r="N16" s="1650" t="s">
        <v>89</v>
      </c>
      <c r="O16" s="1650"/>
      <c r="P16" s="1650"/>
      <c r="Q16" s="1650"/>
      <c r="R16" s="1650"/>
      <c r="S16" s="1650"/>
      <c r="T16" s="1650"/>
      <c r="U16" s="1650"/>
      <c r="V16" s="1650"/>
      <c r="W16" s="1650"/>
      <c r="X16" s="1650"/>
      <c r="Y16" s="1650"/>
      <c r="Z16" s="1650"/>
      <c r="AA16" s="1650"/>
      <c r="AB16" s="1650"/>
      <c r="AC16" s="1650"/>
      <c r="AD16" s="1650"/>
      <c r="AE16" s="1650"/>
      <c r="AF16" s="1650"/>
      <c r="AG16" s="1650"/>
      <c r="AH16" s="1650"/>
      <c r="AI16" s="1650"/>
      <c r="AJ16" s="1650"/>
      <c r="AK16" s="1650"/>
      <c r="AL16" s="626"/>
      <c r="AM16" s="626"/>
      <c r="AN16" s="626"/>
      <c r="AO16" s="626"/>
      <c r="AP16" s="626"/>
      <c r="AQ16" s="890"/>
    </row>
    <row r="17" spans="1:43">
      <c r="A17" s="877"/>
      <c r="B17" s="626"/>
      <c r="C17" s="626"/>
      <c r="D17" s="626"/>
      <c r="E17" s="626"/>
      <c r="F17" s="626"/>
      <c r="G17" s="626"/>
      <c r="H17" s="626"/>
      <c r="I17" s="626"/>
      <c r="J17" s="626"/>
      <c r="K17" s="626"/>
      <c r="L17" s="626"/>
      <c r="M17" s="387">
        <v>3</v>
      </c>
      <c r="N17" s="1679" t="s">
        <v>90</v>
      </c>
      <c r="O17" s="1679"/>
      <c r="P17" s="1679"/>
      <c r="Q17" s="1679"/>
      <c r="R17" s="1679"/>
      <c r="S17" s="1679"/>
      <c r="T17" s="1679"/>
      <c r="U17" s="1679"/>
      <c r="V17" s="1679"/>
      <c r="W17" s="1679"/>
      <c r="X17" s="1679"/>
      <c r="Y17" s="1679"/>
      <c r="Z17" s="1679"/>
      <c r="AA17" s="1679"/>
      <c r="AB17" s="1679"/>
      <c r="AC17" s="1679"/>
      <c r="AD17" s="1679"/>
      <c r="AE17" s="1679"/>
      <c r="AF17" s="1679"/>
      <c r="AG17" s="1679"/>
      <c r="AH17" s="1679"/>
      <c r="AI17" s="1679"/>
      <c r="AJ17" s="1679"/>
      <c r="AK17" s="1679"/>
      <c r="AL17" s="860"/>
      <c r="AM17" s="860"/>
      <c r="AN17" s="860"/>
      <c r="AO17" s="860"/>
      <c r="AP17" s="860"/>
      <c r="AQ17" s="1658"/>
    </row>
    <row r="18" spans="1:43">
      <c r="A18" s="877"/>
      <c r="B18" s="626"/>
      <c r="C18" s="626"/>
      <c r="D18" s="626"/>
      <c r="E18" s="626"/>
      <c r="F18" s="626"/>
      <c r="G18" s="626"/>
      <c r="H18" s="626"/>
      <c r="I18" s="626"/>
      <c r="J18" s="626"/>
      <c r="K18" s="626"/>
      <c r="L18" s="626"/>
      <c r="M18" s="117">
        <v>4</v>
      </c>
      <c r="N18" s="1650" t="s">
        <v>91</v>
      </c>
      <c r="O18" s="1650"/>
      <c r="P18" s="1650"/>
      <c r="Q18" s="1650"/>
      <c r="R18" s="1650"/>
      <c r="S18" s="1650"/>
      <c r="T18" s="1650"/>
      <c r="U18" s="1650"/>
      <c r="V18" s="1650"/>
      <c r="W18" s="1650"/>
      <c r="X18" s="1650"/>
      <c r="Y18" s="1650"/>
      <c r="Z18" s="1650"/>
      <c r="AA18" s="1650"/>
      <c r="AB18" s="1650"/>
      <c r="AC18" s="1650"/>
      <c r="AD18" s="1650"/>
      <c r="AE18" s="1650"/>
      <c r="AF18" s="1650"/>
      <c r="AG18" s="1650"/>
      <c r="AH18" s="1650"/>
      <c r="AI18" s="1650"/>
      <c r="AJ18" s="1650"/>
      <c r="AK18" s="1650"/>
      <c r="AL18" s="626"/>
      <c r="AM18" s="626"/>
      <c r="AN18" s="626"/>
      <c r="AO18" s="626"/>
      <c r="AP18" s="626"/>
      <c r="AQ18" s="890"/>
    </row>
    <row r="19" spans="1:43">
      <c r="A19" s="877"/>
      <c r="B19" s="626"/>
      <c r="C19" s="626"/>
      <c r="D19" s="626"/>
      <c r="E19" s="626"/>
      <c r="F19" s="626"/>
      <c r="G19" s="626"/>
      <c r="H19" s="626"/>
      <c r="I19" s="626"/>
      <c r="J19" s="626"/>
      <c r="K19" s="626"/>
      <c r="L19" s="626"/>
      <c r="M19" s="387">
        <v>5</v>
      </c>
      <c r="N19" s="1657" t="s">
        <v>92</v>
      </c>
      <c r="O19" s="1657"/>
      <c r="P19" s="1657"/>
      <c r="Q19" s="1657"/>
      <c r="R19" s="1657"/>
      <c r="S19" s="1657"/>
      <c r="T19" s="1657"/>
      <c r="U19" s="1657"/>
      <c r="V19" s="1657"/>
      <c r="W19" s="1657"/>
      <c r="X19" s="1657"/>
      <c r="Y19" s="1657"/>
      <c r="Z19" s="1657"/>
      <c r="AA19" s="1657"/>
      <c r="AB19" s="1657"/>
      <c r="AC19" s="1657"/>
      <c r="AD19" s="1657"/>
      <c r="AE19" s="1657"/>
      <c r="AF19" s="1657"/>
      <c r="AG19" s="1657"/>
      <c r="AH19" s="1657"/>
      <c r="AI19" s="1657"/>
      <c r="AJ19" s="1657"/>
      <c r="AK19" s="1657"/>
      <c r="AL19" s="860"/>
      <c r="AM19" s="860"/>
      <c r="AN19" s="860"/>
      <c r="AO19" s="860"/>
      <c r="AP19" s="860"/>
      <c r="AQ19" s="1658"/>
    </row>
    <row r="20" spans="1:43">
      <c r="A20" s="877" t="s">
        <v>105</v>
      </c>
      <c r="B20" s="626"/>
      <c r="C20" s="626"/>
      <c r="D20" s="626"/>
      <c r="E20" s="626"/>
      <c r="F20" s="626"/>
      <c r="G20" s="626"/>
      <c r="H20" s="626"/>
      <c r="I20" s="626"/>
      <c r="J20" s="626"/>
      <c r="K20" s="626"/>
      <c r="L20" s="626"/>
      <c r="M20" s="117">
        <v>1</v>
      </c>
      <c r="N20" s="1650" t="s">
        <v>93</v>
      </c>
      <c r="O20" s="1650"/>
      <c r="P20" s="1650"/>
      <c r="Q20" s="1650"/>
      <c r="R20" s="1650"/>
      <c r="S20" s="1650"/>
      <c r="T20" s="1650"/>
      <c r="U20" s="1650"/>
      <c r="V20" s="1650"/>
      <c r="W20" s="1650"/>
      <c r="X20" s="1650"/>
      <c r="Y20" s="1650"/>
      <c r="Z20" s="1650"/>
      <c r="AA20" s="1650"/>
      <c r="AB20" s="1650"/>
      <c r="AC20" s="1650"/>
      <c r="AD20" s="1650"/>
      <c r="AE20" s="1650"/>
      <c r="AF20" s="1650"/>
      <c r="AG20" s="1650"/>
      <c r="AH20" s="1650"/>
      <c r="AI20" s="1650"/>
      <c r="AJ20" s="1650"/>
      <c r="AK20" s="1650"/>
      <c r="AL20" s="626"/>
      <c r="AM20" s="626"/>
      <c r="AN20" s="626"/>
      <c r="AO20" s="626"/>
      <c r="AP20" s="626"/>
      <c r="AQ20" s="890"/>
    </row>
    <row r="21" spans="1:43">
      <c r="A21" s="1659" t="s">
        <v>231</v>
      </c>
      <c r="B21" s="626"/>
      <c r="C21" s="626"/>
      <c r="D21" s="626"/>
      <c r="E21" s="626"/>
      <c r="F21" s="626"/>
      <c r="G21" s="626"/>
      <c r="H21" s="626"/>
      <c r="I21" s="626"/>
      <c r="J21" s="626"/>
      <c r="K21" s="626"/>
      <c r="L21" s="626"/>
      <c r="M21" s="387">
        <v>1</v>
      </c>
      <c r="N21" s="1657" t="s">
        <v>94</v>
      </c>
      <c r="O21" s="1657"/>
      <c r="P21" s="1657"/>
      <c r="Q21" s="1657"/>
      <c r="R21" s="1657"/>
      <c r="S21" s="1657"/>
      <c r="T21" s="1657"/>
      <c r="U21" s="1657"/>
      <c r="V21" s="1657"/>
      <c r="W21" s="1657"/>
      <c r="X21" s="1657"/>
      <c r="Y21" s="1657"/>
      <c r="Z21" s="1657"/>
      <c r="AA21" s="1657"/>
      <c r="AB21" s="1657"/>
      <c r="AC21" s="1657"/>
      <c r="AD21" s="1657"/>
      <c r="AE21" s="1657"/>
      <c r="AF21" s="1657"/>
      <c r="AG21" s="1657"/>
      <c r="AH21" s="1657"/>
      <c r="AI21" s="1657"/>
      <c r="AJ21" s="1657"/>
      <c r="AK21" s="1657"/>
      <c r="AL21" s="860"/>
      <c r="AM21" s="860"/>
      <c r="AN21" s="860"/>
      <c r="AO21" s="860"/>
      <c r="AP21" s="860"/>
      <c r="AQ21" s="1658"/>
    </row>
    <row r="22" spans="1:43">
      <c r="A22" s="1660"/>
      <c r="B22" s="1661"/>
      <c r="C22" s="1661"/>
      <c r="D22" s="1661"/>
      <c r="E22" s="1661"/>
      <c r="F22" s="1661"/>
      <c r="G22" s="1661"/>
      <c r="H22" s="1661"/>
      <c r="I22" s="1661"/>
      <c r="J22" s="1661"/>
      <c r="K22" s="1661"/>
      <c r="L22" s="1661"/>
      <c r="M22" s="54">
        <v>2</v>
      </c>
      <c r="N22" s="1662" t="s">
        <v>130</v>
      </c>
      <c r="O22" s="1662"/>
      <c r="P22" s="1662"/>
      <c r="Q22" s="1662"/>
      <c r="R22" s="1662"/>
      <c r="S22" s="1662"/>
      <c r="T22" s="1662"/>
      <c r="U22" s="1662"/>
      <c r="V22" s="1662"/>
      <c r="W22" s="1662"/>
      <c r="X22" s="1662"/>
      <c r="Y22" s="1662"/>
      <c r="Z22" s="1662"/>
      <c r="AA22" s="1662"/>
      <c r="AB22" s="1662"/>
      <c r="AC22" s="1662"/>
      <c r="AD22" s="1662"/>
      <c r="AE22" s="1662"/>
      <c r="AF22" s="1662"/>
      <c r="AG22" s="1662"/>
      <c r="AH22" s="1662"/>
      <c r="AI22" s="1662"/>
      <c r="AJ22" s="1662"/>
      <c r="AK22" s="1662"/>
      <c r="AL22" s="1661"/>
      <c r="AM22" s="1661"/>
      <c r="AN22" s="1661"/>
      <c r="AO22" s="1661"/>
      <c r="AP22" s="1661"/>
      <c r="AQ22" s="1663"/>
    </row>
    <row r="23" spans="1:43">
      <c r="A23" s="1664" t="s">
        <v>106</v>
      </c>
      <c r="B23" s="772"/>
      <c r="C23" s="772"/>
      <c r="D23" s="772"/>
      <c r="E23" s="772"/>
      <c r="F23" s="772"/>
      <c r="G23" s="772"/>
      <c r="H23" s="772"/>
      <c r="I23" s="772"/>
      <c r="J23" s="772"/>
      <c r="K23" s="772"/>
      <c r="L23" s="772"/>
      <c r="M23" s="390">
        <v>1</v>
      </c>
      <c r="N23" s="1665" t="s">
        <v>95</v>
      </c>
      <c r="O23" s="1665"/>
      <c r="P23" s="1665"/>
      <c r="Q23" s="1665"/>
      <c r="R23" s="1665"/>
      <c r="S23" s="1665"/>
      <c r="T23" s="1665"/>
      <c r="U23" s="1665"/>
      <c r="V23" s="1665"/>
      <c r="W23" s="1665"/>
      <c r="X23" s="1665"/>
      <c r="Y23" s="1665"/>
      <c r="Z23" s="1665"/>
      <c r="AA23" s="1665"/>
      <c r="AB23" s="1665"/>
      <c r="AC23" s="1665"/>
      <c r="AD23" s="1665"/>
      <c r="AE23" s="1665"/>
      <c r="AF23" s="1665"/>
      <c r="AG23" s="1665"/>
      <c r="AH23" s="1665"/>
      <c r="AI23" s="1665"/>
      <c r="AJ23" s="1665"/>
      <c r="AK23" s="1665"/>
      <c r="AL23" s="1666"/>
      <c r="AM23" s="1666"/>
      <c r="AN23" s="1666"/>
      <c r="AO23" s="1666"/>
      <c r="AP23" s="1666"/>
      <c r="AQ23" s="1667"/>
    </row>
    <row r="24" spans="1:43">
      <c r="A24" s="877" t="s">
        <v>107</v>
      </c>
      <c r="B24" s="626"/>
      <c r="C24" s="626"/>
      <c r="D24" s="626"/>
      <c r="E24" s="626"/>
      <c r="F24" s="626"/>
      <c r="G24" s="626"/>
      <c r="H24" s="626"/>
      <c r="I24" s="626"/>
      <c r="J24" s="626"/>
      <c r="K24" s="626"/>
      <c r="L24" s="626"/>
      <c r="M24" s="117">
        <v>1</v>
      </c>
      <c r="N24" s="1650" t="s">
        <v>131</v>
      </c>
      <c r="O24" s="1650"/>
      <c r="P24" s="1650"/>
      <c r="Q24" s="1650"/>
      <c r="R24" s="1650"/>
      <c r="S24" s="1650"/>
      <c r="T24" s="1650"/>
      <c r="U24" s="1650"/>
      <c r="V24" s="1650"/>
      <c r="W24" s="1650"/>
      <c r="X24" s="1650"/>
      <c r="Y24" s="1650"/>
      <c r="Z24" s="1650"/>
      <c r="AA24" s="1650"/>
      <c r="AB24" s="1650"/>
      <c r="AC24" s="1650"/>
      <c r="AD24" s="1650"/>
      <c r="AE24" s="1650"/>
      <c r="AF24" s="1650"/>
      <c r="AG24" s="1650"/>
      <c r="AH24" s="1650"/>
      <c r="AI24" s="1650"/>
      <c r="AJ24" s="1650"/>
      <c r="AK24" s="1650"/>
      <c r="AL24" s="626"/>
      <c r="AM24" s="626"/>
      <c r="AN24" s="626"/>
      <c r="AO24" s="626"/>
      <c r="AP24" s="626"/>
      <c r="AQ24" s="890"/>
    </row>
    <row r="25" spans="1:43">
      <c r="A25" s="877" t="s">
        <v>108</v>
      </c>
      <c r="B25" s="626"/>
      <c r="C25" s="626"/>
      <c r="D25" s="626"/>
      <c r="E25" s="626"/>
      <c r="F25" s="626"/>
      <c r="G25" s="626"/>
      <c r="H25" s="626"/>
      <c r="I25" s="626"/>
      <c r="J25" s="626"/>
      <c r="K25" s="626"/>
      <c r="L25" s="626"/>
      <c r="M25" s="387">
        <v>1</v>
      </c>
      <c r="N25" s="1657" t="s">
        <v>96</v>
      </c>
      <c r="O25" s="1657"/>
      <c r="P25" s="1657"/>
      <c r="Q25" s="1657"/>
      <c r="R25" s="1657"/>
      <c r="S25" s="1657"/>
      <c r="T25" s="1657"/>
      <c r="U25" s="1657"/>
      <c r="V25" s="1657"/>
      <c r="W25" s="1657"/>
      <c r="X25" s="1657"/>
      <c r="Y25" s="1657"/>
      <c r="Z25" s="1657"/>
      <c r="AA25" s="1657"/>
      <c r="AB25" s="1657"/>
      <c r="AC25" s="1657"/>
      <c r="AD25" s="1657"/>
      <c r="AE25" s="1657"/>
      <c r="AF25" s="1657"/>
      <c r="AG25" s="1657"/>
      <c r="AH25" s="1657"/>
      <c r="AI25" s="1657"/>
      <c r="AJ25" s="1657"/>
      <c r="AK25" s="1657"/>
      <c r="AL25" s="860"/>
      <c r="AM25" s="860"/>
      <c r="AN25" s="860"/>
      <c r="AO25" s="860"/>
      <c r="AP25" s="860"/>
      <c r="AQ25" s="1658"/>
    </row>
    <row r="26" spans="1:43">
      <c r="A26" s="877" t="s">
        <v>109</v>
      </c>
      <c r="B26" s="626"/>
      <c r="C26" s="626"/>
      <c r="D26" s="626"/>
      <c r="E26" s="626"/>
      <c r="F26" s="626"/>
      <c r="G26" s="626"/>
      <c r="H26" s="626"/>
      <c r="I26" s="626"/>
      <c r="J26" s="626"/>
      <c r="K26" s="626"/>
      <c r="L26" s="626"/>
      <c r="M26" s="117">
        <v>1</v>
      </c>
      <c r="N26" s="1650" t="s">
        <v>97</v>
      </c>
      <c r="O26" s="1650"/>
      <c r="P26" s="1650"/>
      <c r="Q26" s="1650"/>
      <c r="R26" s="1650"/>
      <c r="S26" s="1650"/>
      <c r="T26" s="1650"/>
      <c r="U26" s="1650"/>
      <c r="V26" s="1650"/>
      <c r="W26" s="1650"/>
      <c r="X26" s="1650"/>
      <c r="Y26" s="1650"/>
      <c r="Z26" s="1650"/>
      <c r="AA26" s="1650"/>
      <c r="AB26" s="1650"/>
      <c r="AC26" s="1650"/>
      <c r="AD26" s="1650"/>
      <c r="AE26" s="1650"/>
      <c r="AF26" s="1650"/>
      <c r="AG26" s="1650"/>
      <c r="AH26" s="1650"/>
      <c r="AI26" s="1650"/>
      <c r="AJ26" s="1650"/>
      <c r="AK26" s="1650"/>
      <c r="AL26" s="626"/>
      <c r="AM26" s="626"/>
      <c r="AN26" s="626"/>
      <c r="AO26" s="626"/>
      <c r="AP26" s="626"/>
      <c r="AQ26" s="890"/>
    </row>
    <row r="27" spans="1:43">
      <c r="A27" s="877"/>
      <c r="B27" s="626"/>
      <c r="C27" s="626"/>
      <c r="D27" s="626"/>
      <c r="E27" s="626"/>
      <c r="F27" s="626"/>
      <c r="G27" s="626"/>
      <c r="H27" s="626"/>
      <c r="I27" s="626"/>
      <c r="J27" s="626"/>
      <c r="K27" s="626"/>
      <c r="L27" s="626"/>
      <c r="M27" s="387">
        <v>2</v>
      </c>
      <c r="N27" s="1657" t="s">
        <v>743</v>
      </c>
      <c r="O27" s="1657"/>
      <c r="P27" s="1657"/>
      <c r="Q27" s="1657"/>
      <c r="R27" s="1657"/>
      <c r="S27" s="1657"/>
      <c r="T27" s="1657"/>
      <c r="U27" s="1657"/>
      <c r="V27" s="1657"/>
      <c r="W27" s="1657"/>
      <c r="X27" s="1657"/>
      <c r="Y27" s="1657"/>
      <c r="Z27" s="1657"/>
      <c r="AA27" s="1657"/>
      <c r="AB27" s="1657"/>
      <c r="AC27" s="1657"/>
      <c r="AD27" s="1657"/>
      <c r="AE27" s="1657"/>
      <c r="AF27" s="1657"/>
      <c r="AG27" s="1657"/>
      <c r="AH27" s="1657"/>
      <c r="AI27" s="1657"/>
      <c r="AJ27" s="1657"/>
      <c r="AK27" s="1657"/>
      <c r="AL27" s="860"/>
      <c r="AM27" s="860"/>
      <c r="AN27" s="860"/>
      <c r="AO27" s="860"/>
      <c r="AP27" s="860"/>
      <c r="AQ27" s="1658"/>
    </row>
    <row r="28" spans="1:43">
      <c r="A28" s="877" t="s">
        <v>110</v>
      </c>
      <c r="B28" s="626"/>
      <c r="C28" s="626"/>
      <c r="D28" s="626"/>
      <c r="E28" s="626"/>
      <c r="F28" s="626"/>
      <c r="G28" s="626"/>
      <c r="H28" s="626"/>
      <c r="I28" s="626"/>
      <c r="J28" s="626"/>
      <c r="K28" s="626"/>
      <c r="L28" s="626"/>
      <c r="M28" s="117">
        <v>1</v>
      </c>
      <c r="N28" s="1650" t="s">
        <v>98</v>
      </c>
      <c r="O28" s="1650"/>
      <c r="P28" s="1650"/>
      <c r="Q28" s="1650"/>
      <c r="R28" s="1650"/>
      <c r="S28" s="1650"/>
      <c r="T28" s="1650"/>
      <c r="U28" s="1650"/>
      <c r="V28" s="1650"/>
      <c r="W28" s="1650"/>
      <c r="X28" s="1650"/>
      <c r="Y28" s="1650"/>
      <c r="Z28" s="1650"/>
      <c r="AA28" s="1650"/>
      <c r="AB28" s="1650"/>
      <c r="AC28" s="1650"/>
      <c r="AD28" s="1650"/>
      <c r="AE28" s="1650"/>
      <c r="AF28" s="1650"/>
      <c r="AG28" s="1650"/>
      <c r="AH28" s="1650"/>
      <c r="AI28" s="1650"/>
      <c r="AJ28" s="1650"/>
      <c r="AK28" s="1650"/>
      <c r="AL28" s="626"/>
      <c r="AM28" s="626"/>
      <c r="AN28" s="626"/>
      <c r="AO28" s="626"/>
      <c r="AP28" s="626"/>
      <c r="AQ28" s="890"/>
    </row>
    <row r="29" spans="1:43">
      <c r="A29" s="877" t="s">
        <v>111</v>
      </c>
      <c r="B29" s="626"/>
      <c r="C29" s="626"/>
      <c r="D29" s="626"/>
      <c r="E29" s="626"/>
      <c r="F29" s="626"/>
      <c r="G29" s="626"/>
      <c r="H29" s="626"/>
      <c r="I29" s="626"/>
      <c r="J29" s="626"/>
      <c r="K29" s="626"/>
      <c r="L29" s="626"/>
      <c r="M29" s="387">
        <v>1</v>
      </c>
      <c r="N29" s="1657" t="s">
        <v>99</v>
      </c>
      <c r="O29" s="1657"/>
      <c r="P29" s="1657"/>
      <c r="Q29" s="1657"/>
      <c r="R29" s="1657"/>
      <c r="S29" s="1657"/>
      <c r="T29" s="1657"/>
      <c r="U29" s="1657"/>
      <c r="V29" s="1657"/>
      <c r="W29" s="1657"/>
      <c r="X29" s="1657"/>
      <c r="Y29" s="1657"/>
      <c r="Z29" s="1657"/>
      <c r="AA29" s="1657"/>
      <c r="AB29" s="1657"/>
      <c r="AC29" s="1657"/>
      <c r="AD29" s="1657"/>
      <c r="AE29" s="1657"/>
      <c r="AF29" s="1657"/>
      <c r="AG29" s="1657"/>
      <c r="AH29" s="1657"/>
      <c r="AI29" s="1657"/>
      <c r="AJ29" s="1657"/>
      <c r="AK29" s="1657"/>
      <c r="AL29" s="860"/>
      <c r="AM29" s="860"/>
      <c r="AN29" s="860"/>
      <c r="AO29" s="860"/>
      <c r="AP29" s="860"/>
      <c r="AQ29" s="1658"/>
    </row>
    <row r="30" spans="1:43">
      <c r="A30" s="877"/>
      <c r="B30" s="626"/>
      <c r="C30" s="626"/>
      <c r="D30" s="626"/>
      <c r="E30" s="626"/>
      <c r="F30" s="626"/>
      <c r="G30" s="626"/>
      <c r="H30" s="626"/>
      <c r="I30" s="626"/>
      <c r="J30" s="626"/>
      <c r="K30" s="626"/>
      <c r="L30" s="626"/>
      <c r="M30" s="117">
        <v>2</v>
      </c>
      <c r="N30" s="1678" t="s">
        <v>564</v>
      </c>
      <c r="O30" s="1694"/>
      <c r="P30" s="1694"/>
      <c r="Q30" s="1694"/>
      <c r="R30" s="1694"/>
      <c r="S30" s="1694"/>
      <c r="T30" s="1694"/>
      <c r="U30" s="1694"/>
      <c r="V30" s="1694"/>
      <c r="W30" s="1694"/>
      <c r="X30" s="1694"/>
      <c r="Y30" s="1694"/>
      <c r="Z30" s="1694"/>
      <c r="AA30" s="1694"/>
      <c r="AB30" s="1694"/>
      <c r="AC30" s="1694"/>
      <c r="AD30" s="1694"/>
      <c r="AE30" s="1694"/>
      <c r="AF30" s="1694"/>
      <c r="AG30" s="1694"/>
      <c r="AH30" s="1694"/>
      <c r="AI30" s="1694"/>
      <c r="AJ30" s="1694"/>
      <c r="AK30" s="1694"/>
      <c r="AL30" s="626"/>
      <c r="AM30" s="626"/>
      <c r="AN30" s="626"/>
      <c r="AO30" s="626"/>
      <c r="AP30" s="626"/>
      <c r="AQ30" s="890"/>
    </row>
    <row r="31" spans="1:43" ht="13.5" customHeight="1">
      <c r="A31" s="877" t="s">
        <v>112</v>
      </c>
      <c r="B31" s="626"/>
      <c r="C31" s="626"/>
      <c r="D31" s="626"/>
      <c r="E31" s="626"/>
      <c r="F31" s="626"/>
      <c r="G31" s="626"/>
      <c r="H31" s="626"/>
      <c r="I31" s="626"/>
      <c r="J31" s="626"/>
      <c r="K31" s="626"/>
      <c r="L31" s="626"/>
      <c r="M31" s="387">
        <v>1</v>
      </c>
      <c r="N31" s="1657" t="s">
        <v>113</v>
      </c>
      <c r="O31" s="1657"/>
      <c r="P31" s="1657"/>
      <c r="Q31" s="1657"/>
      <c r="R31" s="1657"/>
      <c r="S31" s="1657"/>
      <c r="T31" s="1657"/>
      <c r="U31" s="1657"/>
      <c r="V31" s="1657"/>
      <c r="W31" s="1657"/>
      <c r="X31" s="1657"/>
      <c r="Y31" s="1657"/>
      <c r="Z31" s="1657"/>
      <c r="AA31" s="1657"/>
      <c r="AB31" s="1657"/>
      <c r="AC31" s="1657"/>
      <c r="AD31" s="1657"/>
      <c r="AE31" s="1657"/>
      <c r="AF31" s="1657"/>
      <c r="AG31" s="1657"/>
      <c r="AH31" s="1657"/>
      <c r="AI31" s="1657"/>
      <c r="AJ31" s="1657"/>
      <c r="AK31" s="1657"/>
      <c r="AL31" s="860"/>
      <c r="AM31" s="860"/>
      <c r="AN31" s="860"/>
      <c r="AO31" s="860"/>
      <c r="AP31" s="860"/>
      <c r="AQ31" s="1658"/>
    </row>
    <row r="32" spans="1:43" ht="13.5" customHeight="1">
      <c r="A32" s="1651" t="s">
        <v>114</v>
      </c>
      <c r="B32" s="783"/>
      <c r="C32" s="783"/>
      <c r="D32" s="783"/>
      <c r="E32" s="783"/>
      <c r="F32" s="783"/>
      <c r="G32" s="783"/>
      <c r="H32" s="783"/>
      <c r="I32" s="783"/>
      <c r="J32" s="783"/>
      <c r="K32" s="783"/>
      <c r="L32" s="784"/>
      <c r="M32" s="117">
        <v>1</v>
      </c>
      <c r="N32" s="1678" t="s">
        <v>593</v>
      </c>
      <c r="O32" s="1678"/>
      <c r="P32" s="1678"/>
      <c r="Q32" s="1678"/>
      <c r="R32" s="1678"/>
      <c r="S32" s="1678"/>
      <c r="T32" s="1678"/>
      <c r="U32" s="1678"/>
      <c r="V32" s="1678"/>
      <c r="W32" s="1678"/>
      <c r="X32" s="1678"/>
      <c r="Y32" s="1678"/>
      <c r="Z32" s="1678"/>
      <c r="AA32" s="1678"/>
      <c r="AB32" s="1678"/>
      <c r="AC32" s="1678"/>
      <c r="AD32" s="1678"/>
      <c r="AE32" s="1678"/>
      <c r="AF32" s="1678"/>
      <c r="AG32" s="1678"/>
      <c r="AH32" s="1678"/>
      <c r="AI32" s="1678"/>
      <c r="AJ32" s="1678"/>
      <c r="AK32" s="1678"/>
      <c r="AL32" s="626"/>
      <c r="AM32" s="626"/>
      <c r="AN32" s="626"/>
      <c r="AO32" s="626"/>
      <c r="AP32" s="626"/>
      <c r="AQ32" s="890"/>
    </row>
    <row r="33" spans="1:77" ht="13.5" customHeight="1">
      <c r="A33" s="741"/>
      <c r="B33" s="627"/>
      <c r="C33" s="627"/>
      <c r="D33" s="627"/>
      <c r="E33" s="627"/>
      <c r="F33" s="627"/>
      <c r="G33" s="627"/>
      <c r="H33" s="627"/>
      <c r="I33" s="627"/>
      <c r="J33" s="627"/>
      <c r="K33" s="627"/>
      <c r="L33" s="786"/>
      <c r="M33" s="387">
        <v>2</v>
      </c>
      <c r="N33" s="1686" t="s">
        <v>594</v>
      </c>
      <c r="O33" s="1686"/>
      <c r="P33" s="1686"/>
      <c r="Q33" s="1686"/>
      <c r="R33" s="1686"/>
      <c r="S33" s="1686"/>
      <c r="T33" s="1686"/>
      <c r="U33" s="1686"/>
      <c r="V33" s="1686"/>
      <c r="W33" s="1686"/>
      <c r="X33" s="1686"/>
      <c r="Y33" s="1686"/>
      <c r="Z33" s="1686"/>
      <c r="AA33" s="1686"/>
      <c r="AB33" s="1686"/>
      <c r="AC33" s="1686"/>
      <c r="AD33" s="1686"/>
      <c r="AE33" s="1686"/>
      <c r="AF33" s="1686"/>
      <c r="AG33" s="1686"/>
      <c r="AH33" s="1686"/>
      <c r="AI33" s="1686"/>
      <c r="AJ33" s="1686"/>
      <c r="AK33" s="1686"/>
      <c r="AL33" s="860"/>
      <c r="AM33" s="860"/>
      <c r="AN33" s="860"/>
      <c r="AO33" s="860"/>
      <c r="AP33" s="860"/>
      <c r="AQ33" s="1658"/>
    </row>
    <row r="34" spans="1:77" ht="13.5" customHeight="1">
      <c r="A34" s="741"/>
      <c r="B34" s="627"/>
      <c r="C34" s="627"/>
      <c r="D34" s="627"/>
      <c r="E34" s="627"/>
      <c r="F34" s="627"/>
      <c r="G34" s="627"/>
      <c r="H34" s="627"/>
      <c r="I34" s="627"/>
      <c r="J34" s="627"/>
      <c r="K34" s="627"/>
      <c r="L34" s="786"/>
      <c r="M34" s="117">
        <v>3</v>
      </c>
      <c r="N34" s="1678" t="s">
        <v>595</v>
      </c>
      <c r="O34" s="1678"/>
      <c r="P34" s="1678"/>
      <c r="Q34" s="1678"/>
      <c r="R34" s="1678"/>
      <c r="S34" s="1678"/>
      <c r="T34" s="1678"/>
      <c r="U34" s="1678"/>
      <c r="V34" s="1678"/>
      <c r="W34" s="1678"/>
      <c r="X34" s="1678"/>
      <c r="Y34" s="1678"/>
      <c r="Z34" s="1678"/>
      <c r="AA34" s="1678"/>
      <c r="AB34" s="1678"/>
      <c r="AC34" s="1678"/>
      <c r="AD34" s="1678"/>
      <c r="AE34" s="1678"/>
      <c r="AF34" s="1678"/>
      <c r="AG34" s="1678"/>
      <c r="AH34" s="1678"/>
      <c r="AI34" s="1678"/>
      <c r="AJ34" s="1678"/>
      <c r="AK34" s="1678"/>
      <c r="AL34" s="626"/>
      <c r="AM34" s="626"/>
      <c r="AN34" s="626"/>
      <c r="AO34" s="626"/>
      <c r="AP34" s="626"/>
      <c r="AQ34" s="890"/>
    </row>
    <row r="35" spans="1:77" ht="13.5" customHeight="1">
      <c r="A35" s="741"/>
      <c r="B35" s="627"/>
      <c r="C35" s="627"/>
      <c r="D35" s="627"/>
      <c r="E35" s="627"/>
      <c r="F35" s="627"/>
      <c r="G35" s="627"/>
      <c r="H35" s="627"/>
      <c r="I35" s="627"/>
      <c r="J35" s="627"/>
      <c r="K35" s="627"/>
      <c r="L35" s="786"/>
      <c r="M35" s="387">
        <v>4</v>
      </c>
      <c r="N35" s="1679" t="s">
        <v>786</v>
      </c>
      <c r="O35" s="1679"/>
      <c r="P35" s="1679"/>
      <c r="Q35" s="1679"/>
      <c r="R35" s="1679"/>
      <c r="S35" s="1679"/>
      <c r="T35" s="1679"/>
      <c r="U35" s="1679"/>
      <c r="V35" s="1679"/>
      <c r="W35" s="1679"/>
      <c r="X35" s="1679"/>
      <c r="Y35" s="1679"/>
      <c r="Z35" s="1679"/>
      <c r="AA35" s="1679"/>
      <c r="AB35" s="1679"/>
      <c r="AC35" s="1679"/>
      <c r="AD35" s="1679"/>
      <c r="AE35" s="1679"/>
      <c r="AF35" s="1679"/>
      <c r="AG35" s="1679"/>
      <c r="AH35" s="1679"/>
      <c r="AI35" s="1679"/>
      <c r="AJ35" s="1679"/>
      <c r="AK35" s="1679"/>
      <c r="AL35" s="860"/>
      <c r="AM35" s="860"/>
      <c r="AN35" s="860"/>
      <c r="AO35" s="860"/>
      <c r="AP35" s="860"/>
      <c r="AQ35" s="1658"/>
    </row>
    <row r="36" spans="1:77" ht="13.5" customHeight="1">
      <c r="A36" s="741"/>
      <c r="B36" s="627"/>
      <c r="C36" s="627"/>
      <c r="D36" s="627"/>
      <c r="E36" s="627"/>
      <c r="F36" s="627"/>
      <c r="G36" s="627"/>
      <c r="H36" s="627"/>
      <c r="I36" s="627"/>
      <c r="J36" s="627"/>
      <c r="K36" s="627"/>
      <c r="L36" s="786"/>
      <c r="M36" s="117">
        <v>5</v>
      </c>
      <c r="N36" s="1678" t="s">
        <v>608</v>
      </c>
      <c r="O36" s="1678"/>
      <c r="P36" s="1678"/>
      <c r="Q36" s="1678"/>
      <c r="R36" s="1678"/>
      <c r="S36" s="1678"/>
      <c r="T36" s="1678"/>
      <c r="U36" s="1678"/>
      <c r="V36" s="1678"/>
      <c r="W36" s="1678"/>
      <c r="X36" s="1678"/>
      <c r="Y36" s="1678"/>
      <c r="Z36" s="1678"/>
      <c r="AA36" s="1678"/>
      <c r="AB36" s="1678"/>
      <c r="AC36" s="1678"/>
      <c r="AD36" s="1678"/>
      <c r="AE36" s="1678"/>
      <c r="AF36" s="1678"/>
      <c r="AG36" s="1678"/>
      <c r="AH36" s="1678"/>
      <c r="AI36" s="1678"/>
      <c r="AJ36" s="1678"/>
      <c r="AK36" s="1678"/>
      <c r="AL36" s="626"/>
      <c r="AM36" s="626"/>
      <c r="AN36" s="626"/>
      <c r="AO36" s="626"/>
      <c r="AP36" s="626"/>
      <c r="AQ36" s="890"/>
    </row>
    <row r="37" spans="1:77" ht="13.5" customHeight="1">
      <c r="A37" s="741"/>
      <c r="B37" s="627"/>
      <c r="C37" s="627"/>
      <c r="D37" s="627"/>
      <c r="E37" s="627"/>
      <c r="F37" s="627"/>
      <c r="G37" s="627"/>
      <c r="H37" s="627"/>
      <c r="I37" s="627"/>
      <c r="J37" s="627"/>
      <c r="K37" s="627"/>
      <c r="L37" s="786"/>
      <c r="M37" s="387">
        <v>6</v>
      </c>
      <c r="N37" s="1686" t="s">
        <v>596</v>
      </c>
      <c r="O37" s="1686"/>
      <c r="P37" s="1686"/>
      <c r="Q37" s="1686"/>
      <c r="R37" s="1686"/>
      <c r="S37" s="1686"/>
      <c r="T37" s="1686"/>
      <c r="U37" s="1686"/>
      <c r="V37" s="1686"/>
      <c r="W37" s="1686"/>
      <c r="X37" s="1686"/>
      <c r="Y37" s="1686"/>
      <c r="Z37" s="1686"/>
      <c r="AA37" s="1686"/>
      <c r="AB37" s="1686"/>
      <c r="AC37" s="1686"/>
      <c r="AD37" s="1686"/>
      <c r="AE37" s="1686"/>
      <c r="AF37" s="1686"/>
      <c r="AG37" s="1686"/>
      <c r="AH37" s="1686"/>
      <c r="AI37" s="1686"/>
      <c r="AJ37" s="1686"/>
      <c r="AK37" s="1686"/>
      <c r="AL37" s="860"/>
      <c r="AM37" s="860"/>
      <c r="AN37" s="860"/>
      <c r="AO37" s="860"/>
      <c r="AP37" s="860"/>
      <c r="AQ37" s="1658"/>
    </row>
    <row r="38" spans="1:77" ht="13.5" customHeight="1">
      <c r="A38" s="741"/>
      <c r="B38" s="627"/>
      <c r="C38" s="627"/>
      <c r="D38" s="627"/>
      <c r="E38" s="627"/>
      <c r="F38" s="627"/>
      <c r="G38" s="627"/>
      <c r="H38" s="627"/>
      <c r="I38" s="627"/>
      <c r="J38" s="627"/>
      <c r="K38" s="627"/>
      <c r="L38" s="786"/>
      <c r="M38" s="117">
        <v>7</v>
      </c>
      <c r="N38" s="1678" t="s">
        <v>597</v>
      </c>
      <c r="O38" s="1678"/>
      <c r="P38" s="1678"/>
      <c r="Q38" s="1678"/>
      <c r="R38" s="1678"/>
      <c r="S38" s="1678"/>
      <c r="T38" s="1678"/>
      <c r="U38" s="1678"/>
      <c r="V38" s="1678"/>
      <c r="W38" s="1678"/>
      <c r="X38" s="1678"/>
      <c r="Y38" s="1678"/>
      <c r="Z38" s="1678"/>
      <c r="AA38" s="1678"/>
      <c r="AB38" s="1678"/>
      <c r="AC38" s="1678"/>
      <c r="AD38" s="1678"/>
      <c r="AE38" s="1678"/>
      <c r="AF38" s="1678"/>
      <c r="AG38" s="1678"/>
      <c r="AH38" s="1678"/>
      <c r="AI38" s="1678"/>
      <c r="AJ38" s="1678"/>
      <c r="AK38" s="1678"/>
      <c r="AL38" s="626"/>
      <c r="AM38" s="626"/>
      <c r="AN38" s="626"/>
      <c r="AO38" s="626"/>
      <c r="AP38" s="626"/>
      <c r="AQ38" s="890"/>
    </row>
    <row r="39" spans="1:77" ht="13.5" customHeight="1" thickBot="1">
      <c r="A39" s="1652"/>
      <c r="B39" s="1653"/>
      <c r="C39" s="1653"/>
      <c r="D39" s="1653"/>
      <c r="E39" s="1653"/>
      <c r="F39" s="1653"/>
      <c r="G39" s="1653"/>
      <c r="H39" s="1653"/>
      <c r="I39" s="1653"/>
      <c r="J39" s="1653"/>
      <c r="K39" s="1653"/>
      <c r="L39" s="1646"/>
      <c r="M39" s="393">
        <v>8</v>
      </c>
      <c r="N39" s="1654" t="s">
        <v>598</v>
      </c>
      <c r="O39" s="1654"/>
      <c r="P39" s="1654"/>
      <c r="Q39" s="1654"/>
      <c r="R39" s="1654"/>
      <c r="S39" s="1654"/>
      <c r="T39" s="1654"/>
      <c r="U39" s="1654"/>
      <c r="V39" s="1654"/>
      <c r="W39" s="1654"/>
      <c r="X39" s="1654"/>
      <c r="Y39" s="1654"/>
      <c r="Z39" s="1654"/>
      <c r="AA39" s="1654"/>
      <c r="AB39" s="1654"/>
      <c r="AC39" s="1654"/>
      <c r="AD39" s="1654"/>
      <c r="AE39" s="1654"/>
      <c r="AF39" s="1654"/>
      <c r="AG39" s="1654"/>
      <c r="AH39" s="1654"/>
      <c r="AI39" s="1654"/>
      <c r="AJ39" s="1654"/>
      <c r="AK39" s="1654"/>
      <c r="AL39" s="1655"/>
      <c r="AM39" s="1655"/>
      <c r="AN39" s="1655"/>
      <c r="AO39" s="1655"/>
      <c r="AP39" s="1655"/>
      <c r="AQ39" s="1656"/>
    </row>
    <row r="40" spans="1:77" ht="13.5" customHeight="1" thickBot="1">
      <c r="A40" s="886" t="s">
        <v>72</v>
      </c>
      <c r="B40" s="1683"/>
      <c r="C40" s="1683"/>
      <c r="D40" s="1683"/>
      <c r="E40" s="1683"/>
      <c r="F40" s="1683"/>
      <c r="G40" s="1683"/>
      <c r="H40" s="1683"/>
      <c r="I40" s="1683"/>
      <c r="J40" s="1683"/>
      <c r="K40" s="1683"/>
      <c r="L40" s="1683"/>
      <c r="M40" s="1683"/>
      <c r="N40" s="1683"/>
      <c r="O40" s="1683"/>
      <c r="P40" s="1683"/>
      <c r="Q40" s="1683"/>
      <c r="R40" s="1683"/>
      <c r="S40" s="1683"/>
      <c r="T40" s="1683"/>
      <c r="U40" s="1683"/>
      <c r="V40" s="1683"/>
      <c r="W40" s="1683"/>
      <c r="X40" s="1683"/>
      <c r="Y40" s="1683"/>
      <c r="Z40" s="1683"/>
      <c r="AA40" s="1683"/>
      <c r="AB40" s="1683"/>
      <c r="AC40" s="1683"/>
      <c r="AD40" s="1683"/>
      <c r="AE40" s="1683"/>
      <c r="AF40" s="1683"/>
      <c r="AG40" s="1683"/>
      <c r="AH40" s="1683"/>
      <c r="AI40" s="1683"/>
      <c r="AJ40" s="1684" t="s">
        <v>787</v>
      </c>
      <c r="AK40" s="1684"/>
      <c r="AL40" s="1684"/>
      <c r="AM40" s="1684"/>
      <c r="AN40" s="1684"/>
      <c r="AO40" s="1684"/>
      <c r="AP40" s="1684"/>
      <c r="AQ40" s="1685"/>
    </row>
    <row r="41" spans="1:77" ht="13.5" customHeight="1">
      <c r="A41" s="1699" t="s">
        <v>73</v>
      </c>
      <c r="B41" s="811"/>
      <c r="C41" s="811"/>
      <c r="D41" s="813"/>
      <c r="E41" s="1695" t="str">
        <f>運行指示書!G40</f>
        <v>230 あ 120</v>
      </c>
      <c r="F41" s="811"/>
      <c r="G41" s="811"/>
      <c r="H41" s="811"/>
      <c r="I41" s="813"/>
      <c r="J41" s="1695" t="s">
        <v>74</v>
      </c>
      <c r="K41" s="811"/>
      <c r="L41" s="811"/>
      <c r="M41" s="813"/>
      <c r="N41" s="1647">
        <f>N2+1</f>
        <v>44906</v>
      </c>
      <c r="O41" s="1648"/>
      <c r="P41" s="1648"/>
      <c r="Q41" s="1648"/>
      <c r="R41" s="1648"/>
      <c r="S41" s="1648"/>
      <c r="T41" s="1648"/>
      <c r="U41" s="1648"/>
      <c r="V41" s="1648"/>
      <c r="W41" s="1648"/>
      <c r="X41" s="1648"/>
      <c r="Y41" s="1648"/>
      <c r="Z41" s="1648"/>
      <c r="AA41" s="1648"/>
      <c r="AB41" s="1648"/>
      <c r="AC41" s="1648"/>
      <c r="AD41" s="1648"/>
      <c r="AE41" s="1648"/>
      <c r="AF41" s="1648"/>
      <c r="AG41" s="1649"/>
      <c r="AH41" s="1695" t="s">
        <v>75</v>
      </c>
      <c r="AI41" s="811"/>
      <c r="AJ41" s="811"/>
      <c r="AK41" s="813"/>
      <c r="AL41" s="1695" t="str">
        <f>運行指示書!AF40</f>
        <v>山崎識</v>
      </c>
      <c r="AM41" s="811"/>
      <c r="AN41" s="811"/>
      <c r="AO41" s="811"/>
      <c r="AP41" s="811"/>
      <c r="AQ41" s="1700"/>
    </row>
    <row r="42" spans="1:77" ht="13.5" customHeight="1">
      <c r="A42" s="898" t="s">
        <v>76</v>
      </c>
      <c r="B42" s="812"/>
      <c r="C42" s="812"/>
      <c r="D42" s="812"/>
      <c r="E42" s="812"/>
      <c r="F42" s="812"/>
      <c r="G42" s="812"/>
      <c r="H42" s="812"/>
      <c r="I42" s="812"/>
      <c r="J42" s="812"/>
      <c r="K42" s="812"/>
      <c r="L42" s="814"/>
      <c r="M42" s="117"/>
      <c r="N42" s="866" t="s">
        <v>77</v>
      </c>
      <c r="O42" s="812"/>
      <c r="P42" s="812"/>
      <c r="Q42" s="812"/>
      <c r="R42" s="812"/>
      <c r="S42" s="812"/>
      <c r="T42" s="812"/>
      <c r="U42" s="812"/>
      <c r="V42" s="812"/>
      <c r="W42" s="812"/>
      <c r="X42" s="812"/>
      <c r="Y42" s="812"/>
      <c r="Z42" s="812"/>
      <c r="AA42" s="812"/>
      <c r="AB42" s="812"/>
      <c r="AC42" s="812"/>
      <c r="AD42" s="812"/>
      <c r="AE42" s="812"/>
      <c r="AF42" s="812"/>
      <c r="AG42" s="812"/>
      <c r="AH42" s="812"/>
      <c r="AI42" s="812"/>
      <c r="AJ42" s="812"/>
      <c r="AK42" s="814"/>
      <c r="AL42" s="866" t="s">
        <v>78</v>
      </c>
      <c r="AM42" s="812"/>
      <c r="AN42" s="812"/>
      <c r="AO42" s="814"/>
      <c r="AP42" s="866"/>
      <c r="AQ42" s="867"/>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row>
    <row r="43" spans="1:77" ht="13.5" customHeight="1">
      <c r="A43" s="1651" t="s">
        <v>101</v>
      </c>
      <c r="B43" s="783"/>
      <c r="C43" s="783"/>
      <c r="D43" s="783"/>
      <c r="E43" s="783"/>
      <c r="F43" s="783"/>
      <c r="G43" s="783"/>
      <c r="H43" s="783"/>
      <c r="I43" s="783"/>
      <c r="J43" s="783"/>
      <c r="K43" s="783"/>
      <c r="L43" s="784"/>
      <c r="M43" s="388">
        <v>1</v>
      </c>
      <c r="N43" s="1668" t="s">
        <v>79</v>
      </c>
      <c r="O43" s="1669"/>
      <c r="P43" s="1669"/>
      <c r="Q43" s="1669"/>
      <c r="R43" s="1669"/>
      <c r="S43" s="1669"/>
      <c r="T43" s="1669"/>
      <c r="U43" s="1669"/>
      <c r="V43" s="1669"/>
      <c r="W43" s="1669"/>
      <c r="X43" s="1669"/>
      <c r="Y43" s="1669"/>
      <c r="Z43" s="1669"/>
      <c r="AA43" s="1669"/>
      <c r="AB43" s="1669"/>
      <c r="AC43" s="1669"/>
      <c r="AD43" s="1669"/>
      <c r="AE43" s="1669"/>
      <c r="AF43" s="1669"/>
      <c r="AG43" s="1669"/>
      <c r="AH43" s="1669"/>
      <c r="AI43" s="1669"/>
      <c r="AJ43" s="1669"/>
      <c r="AK43" s="1670"/>
      <c r="AL43" s="782"/>
      <c r="AM43" s="783"/>
      <c r="AN43" s="783"/>
      <c r="AO43" s="784"/>
      <c r="AP43" s="782"/>
      <c r="AQ43" s="1326"/>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row>
    <row r="44" spans="1:77" ht="13.5" customHeight="1">
      <c r="A44" s="741"/>
      <c r="B44" s="627"/>
      <c r="C44" s="627"/>
      <c r="D44" s="627"/>
      <c r="E44" s="627"/>
      <c r="F44" s="627"/>
      <c r="G44" s="627"/>
      <c r="H44" s="627"/>
      <c r="I44" s="627"/>
      <c r="J44" s="627"/>
      <c r="K44" s="627"/>
      <c r="L44" s="786"/>
      <c r="M44" s="387">
        <v>2</v>
      </c>
      <c r="N44" s="1671" t="s">
        <v>80</v>
      </c>
      <c r="O44" s="1672"/>
      <c r="P44" s="1672"/>
      <c r="Q44" s="1672"/>
      <c r="R44" s="1672"/>
      <c r="S44" s="1672"/>
      <c r="T44" s="1672"/>
      <c r="U44" s="1672"/>
      <c r="V44" s="1672"/>
      <c r="W44" s="1672"/>
      <c r="X44" s="1672"/>
      <c r="Y44" s="1672"/>
      <c r="Z44" s="1672"/>
      <c r="AA44" s="1672"/>
      <c r="AB44" s="1672"/>
      <c r="AC44" s="1672"/>
      <c r="AD44" s="1672"/>
      <c r="AE44" s="1672"/>
      <c r="AF44" s="1672"/>
      <c r="AG44" s="1672"/>
      <c r="AH44" s="1672"/>
      <c r="AI44" s="1672"/>
      <c r="AJ44" s="1672"/>
      <c r="AK44" s="1673"/>
      <c r="AL44" s="1674"/>
      <c r="AM44" s="1675"/>
      <c r="AN44" s="1675"/>
      <c r="AO44" s="1676"/>
      <c r="AP44" s="1674"/>
      <c r="AQ44" s="1677"/>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row>
    <row r="45" spans="1:77" ht="13.5" customHeight="1">
      <c r="A45" s="741"/>
      <c r="B45" s="627"/>
      <c r="C45" s="627"/>
      <c r="D45" s="627"/>
      <c r="E45" s="627"/>
      <c r="F45" s="627"/>
      <c r="G45" s="627"/>
      <c r="H45" s="627"/>
      <c r="I45" s="627"/>
      <c r="J45" s="627"/>
      <c r="K45" s="627"/>
      <c r="L45" s="786"/>
      <c r="M45" s="117">
        <v>3</v>
      </c>
      <c r="N45" s="1680" t="s">
        <v>81</v>
      </c>
      <c r="O45" s="1681"/>
      <c r="P45" s="1681"/>
      <c r="Q45" s="1681"/>
      <c r="R45" s="1681"/>
      <c r="S45" s="1681"/>
      <c r="T45" s="1681"/>
      <c r="U45" s="1681"/>
      <c r="V45" s="1681"/>
      <c r="W45" s="1681"/>
      <c r="X45" s="1681"/>
      <c r="Y45" s="1681"/>
      <c r="Z45" s="1681"/>
      <c r="AA45" s="1681"/>
      <c r="AB45" s="1681"/>
      <c r="AC45" s="1681"/>
      <c r="AD45" s="1681"/>
      <c r="AE45" s="1681"/>
      <c r="AF45" s="1681"/>
      <c r="AG45" s="1681"/>
      <c r="AH45" s="1681"/>
      <c r="AI45" s="1681"/>
      <c r="AJ45" s="1681"/>
      <c r="AK45" s="1682"/>
      <c r="AL45" s="866"/>
      <c r="AM45" s="812"/>
      <c r="AN45" s="812"/>
      <c r="AO45" s="814"/>
      <c r="AP45" s="866"/>
      <c r="AQ45" s="867"/>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row>
    <row r="46" spans="1:77" ht="13.5" customHeight="1">
      <c r="A46" s="741"/>
      <c r="B46" s="627"/>
      <c r="C46" s="627"/>
      <c r="D46" s="627"/>
      <c r="E46" s="627"/>
      <c r="F46" s="627"/>
      <c r="G46" s="627"/>
      <c r="H46" s="627"/>
      <c r="I46" s="627"/>
      <c r="J46" s="627"/>
      <c r="K46" s="627"/>
      <c r="L46" s="786"/>
      <c r="M46" s="389">
        <v>4</v>
      </c>
      <c r="N46" s="1687" t="s">
        <v>785</v>
      </c>
      <c r="O46" s="1688"/>
      <c r="P46" s="1688"/>
      <c r="Q46" s="1688"/>
      <c r="R46" s="1688"/>
      <c r="S46" s="1688"/>
      <c r="T46" s="1688"/>
      <c r="U46" s="1688"/>
      <c r="V46" s="1688"/>
      <c r="W46" s="1688"/>
      <c r="X46" s="1688"/>
      <c r="Y46" s="1688"/>
      <c r="Z46" s="1688"/>
      <c r="AA46" s="1688"/>
      <c r="AB46" s="1688"/>
      <c r="AC46" s="1688"/>
      <c r="AD46" s="1688"/>
      <c r="AE46" s="1688"/>
      <c r="AF46" s="1688"/>
      <c r="AG46" s="1688"/>
      <c r="AH46" s="1688"/>
      <c r="AI46" s="1688"/>
      <c r="AJ46" s="1688"/>
      <c r="AK46" s="1689"/>
      <c r="AL46" s="1690"/>
      <c r="AM46" s="1691"/>
      <c r="AN46" s="1691"/>
      <c r="AO46" s="1692"/>
      <c r="AP46" s="1690"/>
      <c r="AQ46" s="1693"/>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row>
    <row r="47" spans="1:77" ht="13.5" customHeight="1">
      <c r="A47" s="741"/>
      <c r="B47" s="627"/>
      <c r="C47" s="627"/>
      <c r="D47" s="627"/>
      <c r="E47" s="627"/>
      <c r="F47" s="627"/>
      <c r="G47" s="627"/>
      <c r="H47" s="627"/>
      <c r="I47" s="627"/>
      <c r="J47" s="627"/>
      <c r="K47" s="627"/>
      <c r="L47" s="786"/>
      <c r="M47" s="388">
        <v>5</v>
      </c>
      <c r="N47" s="1668" t="s">
        <v>82</v>
      </c>
      <c r="O47" s="1669"/>
      <c r="P47" s="1669"/>
      <c r="Q47" s="1669"/>
      <c r="R47" s="1669"/>
      <c r="S47" s="1669"/>
      <c r="T47" s="1669"/>
      <c r="U47" s="1669"/>
      <c r="V47" s="1669"/>
      <c r="W47" s="1669"/>
      <c r="X47" s="1669"/>
      <c r="Y47" s="1669"/>
      <c r="Z47" s="1669"/>
      <c r="AA47" s="1669"/>
      <c r="AB47" s="1669"/>
      <c r="AC47" s="1669"/>
      <c r="AD47" s="1669"/>
      <c r="AE47" s="1669"/>
      <c r="AF47" s="1669"/>
      <c r="AG47" s="1669"/>
      <c r="AH47" s="1669"/>
      <c r="AI47" s="1669"/>
      <c r="AJ47" s="1669"/>
      <c r="AK47" s="1670"/>
      <c r="AL47" s="782"/>
      <c r="AM47" s="783"/>
      <c r="AN47" s="783"/>
      <c r="AO47" s="784"/>
      <c r="AP47" s="782"/>
      <c r="AQ47" s="1326"/>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row>
    <row r="48" spans="1:77" ht="13.5" customHeight="1">
      <c r="A48" s="877" t="s">
        <v>102</v>
      </c>
      <c r="B48" s="626"/>
      <c r="C48" s="626"/>
      <c r="D48" s="626"/>
      <c r="E48" s="626"/>
      <c r="F48" s="626"/>
      <c r="G48" s="626"/>
      <c r="H48" s="626"/>
      <c r="I48" s="626"/>
      <c r="J48" s="626"/>
      <c r="K48" s="626"/>
      <c r="L48" s="626"/>
      <c r="M48" s="387">
        <v>1</v>
      </c>
      <c r="N48" s="1671" t="s">
        <v>83</v>
      </c>
      <c r="O48" s="1672"/>
      <c r="P48" s="1672"/>
      <c r="Q48" s="1672"/>
      <c r="R48" s="1672"/>
      <c r="S48" s="1672"/>
      <c r="T48" s="1672"/>
      <c r="U48" s="1672"/>
      <c r="V48" s="1672"/>
      <c r="W48" s="1672"/>
      <c r="X48" s="1672"/>
      <c r="Y48" s="1672"/>
      <c r="Z48" s="1672"/>
      <c r="AA48" s="1672"/>
      <c r="AB48" s="1672"/>
      <c r="AC48" s="1672"/>
      <c r="AD48" s="1672"/>
      <c r="AE48" s="1672"/>
      <c r="AF48" s="1672"/>
      <c r="AG48" s="1672"/>
      <c r="AH48" s="1672"/>
      <c r="AI48" s="1672"/>
      <c r="AJ48" s="1672"/>
      <c r="AK48" s="1673"/>
      <c r="AL48" s="1674"/>
      <c r="AM48" s="1675"/>
      <c r="AN48" s="1675"/>
      <c r="AO48" s="1676"/>
      <c r="AP48" s="1674"/>
      <c r="AQ48" s="1677"/>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row>
    <row r="49" spans="1:77" ht="13.5" customHeight="1">
      <c r="A49" s="877"/>
      <c r="B49" s="626"/>
      <c r="C49" s="626"/>
      <c r="D49" s="626"/>
      <c r="E49" s="626"/>
      <c r="F49" s="626"/>
      <c r="G49" s="626"/>
      <c r="H49" s="626"/>
      <c r="I49" s="626"/>
      <c r="J49" s="626"/>
      <c r="K49" s="626"/>
      <c r="L49" s="626"/>
      <c r="M49" s="117">
        <v>2</v>
      </c>
      <c r="N49" s="1696" t="s">
        <v>84</v>
      </c>
      <c r="O49" s="1697"/>
      <c r="P49" s="1697"/>
      <c r="Q49" s="1697"/>
      <c r="R49" s="1697"/>
      <c r="S49" s="1697"/>
      <c r="T49" s="1697"/>
      <c r="U49" s="1697"/>
      <c r="V49" s="1697"/>
      <c r="W49" s="1697"/>
      <c r="X49" s="1697"/>
      <c r="Y49" s="1697"/>
      <c r="Z49" s="1697"/>
      <c r="AA49" s="1697"/>
      <c r="AB49" s="1697"/>
      <c r="AC49" s="1697"/>
      <c r="AD49" s="1697"/>
      <c r="AE49" s="1697"/>
      <c r="AF49" s="1697"/>
      <c r="AG49" s="1697"/>
      <c r="AH49" s="1697"/>
      <c r="AI49" s="1697"/>
      <c r="AJ49" s="1697"/>
      <c r="AK49" s="1698"/>
      <c r="AL49" s="866"/>
      <c r="AM49" s="812"/>
      <c r="AN49" s="812"/>
      <c r="AO49" s="814"/>
      <c r="AP49" s="866"/>
      <c r="AQ49" s="867"/>
      <c r="AR49" s="324"/>
      <c r="AS49" s="324"/>
      <c r="AT49" s="324"/>
      <c r="AU49" s="324"/>
      <c r="AV49" s="324"/>
      <c r="AW49" s="324"/>
      <c r="AX49" s="324"/>
      <c r="AY49" s="324"/>
      <c r="AZ49" s="324"/>
      <c r="BA49" s="324"/>
      <c r="BB49" s="324"/>
      <c r="BC49" s="324"/>
      <c r="BD49" s="324"/>
      <c r="BE49" s="394"/>
      <c r="BF49" s="333"/>
      <c r="BG49" s="333"/>
      <c r="BH49" s="333"/>
      <c r="BI49" s="333"/>
      <c r="BJ49" s="333"/>
      <c r="BK49" s="333"/>
      <c r="BL49" s="333"/>
      <c r="BM49" s="333"/>
      <c r="BN49" s="333"/>
      <c r="BO49" s="333"/>
      <c r="BP49" s="333"/>
      <c r="BQ49" s="333"/>
      <c r="BR49" s="333"/>
      <c r="BS49" s="333"/>
      <c r="BT49" s="324"/>
      <c r="BU49" s="324"/>
      <c r="BV49" s="324"/>
      <c r="BW49" s="324"/>
      <c r="BX49" s="324"/>
      <c r="BY49" s="324"/>
    </row>
    <row r="50" spans="1:77" ht="13.5" customHeight="1">
      <c r="A50" s="877"/>
      <c r="B50" s="626"/>
      <c r="C50" s="626"/>
      <c r="D50" s="626"/>
      <c r="E50" s="626"/>
      <c r="F50" s="626"/>
      <c r="G50" s="626"/>
      <c r="H50" s="626"/>
      <c r="I50" s="626"/>
      <c r="J50" s="626"/>
      <c r="K50" s="626"/>
      <c r="L50" s="626"/>
      <c r="M50" s="387">
        <v>3</v>
      </c>
      <c r="N50" s="1671" t="s">
        <v>85</v>
      </c>
      <c r="O50" s="1672"/>
      <c r="P50" s="1672"/>
      <c r="Q50" s="1672"/>
      <c r="R50" s="1672"/>
      <c r="S50" s="1672"/>
      <c r="T50" s="1672"/>
      <c r="U50" s="1672"/>
      <c r="V50" s="1672"/>
      <c r="W50" s="1672"/>
      <c r="X50" s="1672"/>
      <c r="Y50" s="1672"/>
      <c r="Z50" s="1672"/>
      <c r="AA50" s="1672"/>
      <c r="AB50" s="1672"/>
      <c r="AC50" s="1672"/>
      <c r="AD50" s="1672"/>
      <c r="AE50" s="1672"/>
      <c r="AF50" s="1672"/>
      <c r="AG50" s="1672"/>
      <c r="AH50" s="1672"/>
      <c r="AI50" s="1672"/>
      <c r="AJ50" s="1672"/>
      <c r="AK50" s="1673"/>
      <c r="AL50" s="1674"/>
      <c r="AM50" s="1675"/>
      <c r="AN50" s="1675"/>
      <c r="AO50" s="1676"/>
      <c r="AP50" s="1674"/>
      <c r="AQ50" s="1677"/>
      <c r="AR50" s="324"/>
      <c r="AS50" s="324"/>
      <c r="AT50" s="324"/>
      <c r="AU50" s="324"/>
      <c r="AV50" s="324"/>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row>
    <row r="51" spans="1:77" ht="13.5" customHeight="1">
      <c r="A51" s="877"/>
      <c r="B51" s="626"/>
      <c r="C51" s="626"/>
      <c r="D51" s="626"/>
      <c r="E51" s="626"/>
      <c r="F51" s="626"/>
      <c r="G51" s="626"/>
      <c r="H51" s="626"/>
      <c r="I51" s="626"/>
      <c r="J51" s="626"/>
      <c r="K51" s="626"/>
      <c r="L51" s="626"/>
      <c r="M51" s="117">
        <v>4</v>
      </c>
      <c r="N51" s="1680" t="s">
        <v>86</v>
      </c>
      <c r="O51" s="1681"/>
      <c r="P51" s="1681"/>
      <c r="Q51" s="1681"/>
      <c r="R51" s="1681"/>
      <c r="S51" s="1681"/>
      <c r="T51" s="1681"/>
      <c r="U51" s="1681"/>
      <c r="V51" s="1681"/>
      <c r="W51" s="1681"/>
      <c r="X51" s="1681"/>
      <c r="Y51" s="1681"/>
      <c r="Z51" s="1681"/>
      <c r="AA51" s="1681"/>
      <c r="AB51" s="1681"/>
      <c r="AC51" s="1681"/>
      <c r="AD51" s="1681"/>
      <c r="AE51" s="1681"/>
      <c r="AF51" s="1681"/>
      <c r="AG51" s="1681"/>
      <c r="AH51" s="1681"/>
      <c r="AI51" s="1681"/>
      <c r="AJ51" s="1681"/>
      <c r="AK51" s="1682"/>
      <c r="AL51" s="866"/>
      <c r="AM51" s="812"/>
      <c r="AN51" s="812"/>
      <c r="AO51" s="814"/>
      <c r="AP51" s="866"/>
      <c r="AQ51" s="867"/>
      <c r="AR51" s="324"/>
      <c r="AS51" s="324"/>
      <c r="AT51" s="324"/>
      <c r="AU51" s="324"/>
      <c r="AV51" s="324"/>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row>
    <row r="52" spans="1:77" ht="13.5" customHeight="1">
      <c r="A52" s="877"/>
      <c r="B52" s="626"/>
      <c r="C52" s="626"/>
      <c r="D52" s="626"/>
      <c r="E52" s="626"/>
      <c r="F52" s="626"/>
      <c r="G52" s="626"/>
      <c r="H52" s="626"/>
      <c r="I52" s="626"/>
      <c r="J52" s="626"/>
      <c r="K52" s="626"/>
      <c r="L52" s="626"/>
      <c r="M52" s="387">
        <v>5</v>
      </c>
      <c r="N52" s="1657" t="s">
        <v>100</v>
      </c>
      <c r="O52" s="1657"/>
      <c r="P52" s="1657"/>
      <c r="Q52" s="1657"/>
      <c r="R52" s="1657"/>
      <c r="S52" s="1657"/>
      <c r="T52" s="1657"/>
      <c r="U52" s="1657"/>
      <c r="V52" s="1657"/>
      <c r="W52" s="1657"/>
      <c r="X52" s="1657"/>
      <c r="Y52" s="1657"/>
      <c r="Z52" s="1657"/>
      <c r="AA52" s="1657"/>
      <c r="AB52" s="1657"/>
      <c r="AC52" s="1657"/>
      <c r="AD52" s="1657"/>
      <c r="AE52" s="1657"/>
      <c r="AF52" s="1657"/>
      <c r="AG52" s="1657"/>
      <c r="AH52" s="1657"/>
      <c r="AI52" s="1657"/>
      <c r="AJ52" s="1657"/>
      <c r="AK52" s="1657"/>
      <c r="AL52" s="860"/>
      <c r="AM52" s="860"/>
      <c r="AN52" s="860"/>
      <c r="AO52" s="860"/>
      <c r="AP52" s="860"/>
      <c r="AQ52" s="1658"/>
      <c r="AR52" s="324"/>
      <c r="AS52" s="324"/>
      <c r="AT52" s="324"/>
      <c r="AU52" s="324"/>
      <c r="AV52" s="324"/>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row>
    <row r="53" spans="1:77" ht="13.5" customHeight="1">
      <c r="A53" s="877" t="s">
        <v>103</v>
      </c>
      <c r="B53" s="626"/>
      <c r="C53" s="626"/>
      <c r="D53" s="626"/>
      <c r="E53" s="626"/>
      <c r="F53" s="626"/>
      <c r="G53" s="626"/>
      <c r="H53" s="626"/>
      <c r="I53" s="626"/>
      <c r="J53" s="626"/>
      <c r="K53" s="626"/>
      <c r="L53" s="626"/>
      <c r="M53" s="117">
        <v>1</v>
      </c>
      <c r="N53" s="1650" t="s">
        <v>87</v>
      </c>
      <c r="O53" s="1650"/>
      <c r="P53" s="1650"/>
      <c r="Q53" s="1650"/>
      <c r="R53" s="1650"/>
      <c r="S53" s="1650"/>
      <c r="T53" s="1650"/>
      <c r="U53" s="1650"/>
      <c r="V53" s="1650"/>
      <c r="W53" s="1650"/>
      <c r="X53" s="1650"/>
      <c r="Y53" s="1650"/>
      <c r="Z53" s="1650"/>
      <c r="AA53" s="1650"/>
      <c r="AB53" s="1650"/>
      <c r="AC53" s="1650"/>
      <c r="AD53" s="1650"/>
      <c r="AE53" s="1650"/>
      <c r="AF53" s="1650"/>
      <c r="AG53" s="1650"/>
      <c r="AH53" s="1650"/>
      <c r="AI53" s="1650"/>
      <c r="AJ53" s="1650"/>
      <c r="AK53" s="1650"/>
      <c r="AL53" s="626"/>
      <c r="AM53" s="626"/>
      <c r="AN53" s="626"/>
      <c r="AO53" s="626"/>
      <c r="AP53" s="626"/>
      <c r="AQ53" s="890"/>
      <c r="AR53" s="324"/>
      <c r="AS53" s="324"/>
      <c r="AT53" s="324"/>
      <c r="AU53" s="324"/>
      <c r="AV53" s="324"/>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row>
    <row r="54" spans="1:77" ht="13.5" customHeight="1">
      <c r="A54" s="877" t="s">
        <v>104</v>
      </c>
      <c r="B54" s="626"/>
      <c r="C54" s="626"/>
      <c r="D54" s="626"/>
      <c r="E54" s="626"/>
      <c r="F54" s="626"/>
      <c r="G54" s="626"/>
      <c r="H54" s="626"/>
      <c r="I54" s="626"/>
      <c r="J54" s="626"/>
      <c r="K54" s="626"/>
      <c r="L54" s="626"/>
      <c r="M54" s="387">
        <v>1</v>
      </c>
      <c r="N54" s="1657" t="s">
        <v>88</v>
      </c>
      <c r="O54" s="1657"/>
      <c r="P54" s="1657"/>
      <c r="Q54" s="1657"/>
      <c r="R54" s="1657"/>
      <c r="S54" s="1657"/>
      <c r="T54" s="1657"/>
      <c r="U54" s="1657"/>
      <c r="V54" s="1657"/>
      <c r="W54" s="1657"/>
      <c r="X54" s="1657"/>
      <c r="Y54" s="1657"/>
      <c r="Z54" s="1657"/>
      <c r="AA54" s="1657"/>
      <c r="AB54" s="1657"/>
      <c r="AC54" s="1657"/>
      <c r="AD54" s="1657"/>
      <c r="AE54" s="1657"/>
      <c r="AF54" s="1657"/>
      <c r="AG54" s="1657"/>
      <c r="AH54" s="1657"/>
      <c r="AI54" s="1657"/>
      <c r="AJ54" s="1657"/>
      <c r="AK54" s="1657"/>
      <c r="AL54" s="860"/>
      <c r="AM54" s="860"/>
      <c r="AN54" s="860"/>
      <c r="AO54" s="860"/>
      <c r="AP54" s="860"/>
      <c r="AQ54" s="1658"/>
      <c r="AR54" s="324"/>
      <c r="AS54" s="324"/>
      <c r="AT54" s="324"/>
      <c r="AU54" s="324"/>
      <c r="AV54" s="324"/>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row>
    <row r="55" spans="1:77" ht="13.5" customHeight="1">
      <c r="A55" s="877"/>
      <c r="B55" s="626"/>
      <c r="C55" s="626"/>
      <c r="D55" s="626"/>
      <c r="E55" s="626"/>
      <c r="F55" s="626"/>
      <c r="G55" s="626"/>
      <c r="H55" s="626"/>
      <c r="I55" s="626"/>
      <c r="J55" s="626"/>
      <c r="K55" s="626"/>
      <c r="L55" s="626"/>
      <c r="M55" s="117">
        <v>2</v>
      </c>
      <c r="N55" s="1650" t="s">
        <v>89</v>
      </c>
      <c r="O55" s="1650"/>
      <c r="P55" s="1650"/>
      <c r="Q55" s="1650"/>
      <c r="R55" s="1650"/>
      <c r="S55" s="1650"/>
      <c r="T55" s="1650"/>
      <c r="U55" s="1650"/>
      <c r="V55" s="1650"/>
      <c r="W55" s="1650"/>
      <c r="X55" s="1650"/>
      <c r="Y55" s="1650"/>
      <c r="Z55" s="1650"/>
      <c r="AA55" s="1650"/>
      <c r="AB55" s="1650"/>
      <c r="AC55" s="1650"/>
      <c r="AD55" s="1650"/>
      <c r="AE55" s="1650"/>
      <c r="AF55" s="1650"/>
      <c r="AG55" s="1650"/>
      <c r="AH55" s="1650"/>
      <c r="AI55" s="1650"/>
      <c r="AJ55" s="1650"/>
      <c r="AK55" s="1650"/>
      <c r="AL55" s="626"/>
      <c r="AM55" s="626"/>
      <c r="AN55" s="626"/>
      <c r="AO55" s="626"/>
      <c r="AP55" s="626"/>
      <c r="AQ55" s="890"/>
      <c r="AR55" s="324"/>
      <c r="AS55" s="324"/>
      <c r="AT55" s="324"/>
      <c r="AU55" s="324"/>
      <c r="AV55" s="324"/>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row>
    <row r="56" spans="1:77" ht="13.5" customHeight="1">
      <c r="A56" s="877"/>
      <c r="B56" s="626"/>
      <c r="C56" s="626"/>
      <c r="D56" s="626"/>
      <c r="E56" s="626"/>
      <c r="F56" s="626"/>
      <c r="G56" s="626"/>
      <c r="H56" s="626"/>
      <c r="I56" s="626"/>
      <c r="J56" s="626"/>
      <c r="K56" s="626"/>
      <c r="L56" s="626"/>
      <c r="M56" s="387">
        <v>3</v>
      </c>
      <c r="N56" s="1679" t="s">
        <v>90</v>
      </c>
      <c r="O56" s="1679"/>
      <c r="P56" s="1679"/>
      <c r="Q56" s="1679"/>
      <c r="R56" s="1679"/>
      <c r="S56" s="1679"/>
      <c r="T56" s="1679"/>
      <c r="U56" s="1679"/>
      <c r="V56" s="1679"/>
      <c r="W56" s="1679"/>
      <c r="X56" s="1679"/>
      <c r="Y56" s="1679"/>
      <c r="Z56" s="1679"/>
      <c r="AA56" s="1679"/>
      <c r="AB56" s="1679"/>
      <c r="AC56" s="1679"/>
      <c r="AD56" s="1679"/>
      <c r="AE56" s="1679"/>
      <c r="AF56" s="1679"/>
      <c r="AG56" s="1679"/>
      <c r="AH56" s="1679"/>
      <c r="AI56" s="1679"/>
      <c r="AJ56" s="1679"/>
      <c r="AK56" s="1679"/>
      <c r="AL56" s="860"/>
      <c r="AM56" s="860"/>
      <c r="AN56" s="860"/>
      <c r="AO56" s="860"/>
      <c r="AP56" s="860"/>
      <c r="AQ56" s="1658"/>
      <c r="AR56" s="324"/>
      <c r="AS56" s="324"/>
      <c r="AT56" s="324"/>
      <c r="AU56" s="324"/>
      <c r="AV56" s="324"/>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row>
    <row r="57" spans="1:77" ht="13.5" customHeight="1">
      <c r="A57" s="877"/>
      <c r="B57" s="626"/>
      <c r="C57" s="626"/>
      <c r="D57" s="626"/>
      <c r="E57" s="626"/>
      <c r="F57" s="626"/>
      <c r="G57" s="626"/>
      <c r="H57" s="626"/>
      <c r="I57" s="626"/>
      <c r="J57" s="626"/>
      <c r="K57" s="626"/>
      <c r="L57" s="626"/>
      <c r="M57" s="117">
        <v>4</v>
      </c>
      <c r="N57" s="1650" t="s">
        <v>91</v>
      </c>
      <c r="O57" s="1650"/>
      <c r="P57" s="1650"/>
      <c r="Q57" s="1650"/>
      <c r="R57" s="1650"/>
      <c r="S57" s="1650"/>
      <c r="T57" s="1650"/>
      <c r="U57" s="1650"/>
      <c r="V57" s="1650"/>
      <c r="W57" s="1650"/>
      <c r="X57" s="1650"/>
      <c r="Y57" s="1650"/>
      <c r="Z57" s="1650"/>
      <c r="AA57" s="1650"/>
      <c r="AB57" s="1650"/>
      <c r="AC57" s="1650"/>
      <c r="AD57" s="1650"/>
      <c r="AE57" s="1650"/>
      <c r="AF57" s="1650"/>
      <c r="AG57" s="1650"/>
      <c r="AH57" s="1650"/>
      <c r="AI57" s="1650"/>
      <c r="AJ57" s="1650"/>
      <c r="AK57" s="1650"/>
      <c r="AL57" s="626"/>
      <c r="AM57" s="626"/>
      <c r="AN57" s="626"/>
      <c r="AO57" s="626"/>
      <c r="AP57" s="626"/>
      <c r="AQ57" s="890"/>
      <c r="AR57" s="324"/>
      <c r="AS57" s="324"/>
      <c r="AT57" s="324"/>
      <c r="AU57" s="324"/>
      <c r="AV57" s="324"/>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row>
    <row r="58" spans="1:77" ht="13.5" customHeight="1">
      <c r="A58" s="877"/>
      <c r="B58" s="626"/>
      <c r="C58" s="626"/>
      <c r="D58" s="626"/>
      <c r="E58" s="626"/>
      <c r="F58" s="626"/>
      <c r="G58" s="626"/>
      <c r="H58" s="626"/>
      <c r="I58" s="626"/>
      <c r="J58" s="626"/>
      <c r="K58" s="626"/>
      <c r="L58" s="626"/>
      <c r="M58" s="387">
        <v>5</v>
      </c>
      <c r="N58" s="1657" t="s">
        <v>92</v>
      </c>
      <c r="O58" s="1657"/>
      <c r="P58" s="1657"/>
      <c r="Q58" s="1657"/>
      <c r="R58" s="1657"/>
      <c r="S58" s="1657"/>
      <c r="T58" s="1657"/>
      <c r="U58" s="1657"/>
      <c r="V58" s="1657"/>
      <c r="W58" s="1657"/>
      <c r="X58" s="1657"/>
      <c r="Y58" s="1657"/>
      <c r="Z58" s="1657"/>
      <c r="AA58" s="1657"/>
      <c r="AB58" s="1657"/>
      <c r="AC58" s="1657"/>
      <c r="AD58" s="1657"/>
      <c r="AE58" s="1657"/>
      <c r="AF58" s="1657"/>
      <c r="AG58" s="1657"/>
      <c r="AH58" s="1657"/>
      <c r="AI58" s="1657"/>
      <c r="AJ58" s="1657"/>
      <c r="AK58" s="1657"/>
      <c r="AL58" s="860"/>
      <c r="AM58" s="860"/>
      <c r="AN58" s="860"/>
      <c r="AO58" s="860"/>
      <c r="AP58" s="860"/>
      <c r="AQ58" s="1658"/>
      <c r="AR58" s="324"/>
      <c r="AS58" s="324"/>
      <c r="AT58" s="324"/>
      <c r="AU58" s="324"/>
      <c r="AV58" s="324"/>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row>
    <row r="59" spans="1:77" ht="13.5" customHeight="1">
      <c r="A59" s="877" t="s">
        <v>105</v>
      </c>
      <c r="B59" s="626"/>
      <c r="C59" s="626"/>
      <c r="D59" s="626"/>
      <c r="E59" s="626"/>
      <c r="F59" s="626"/>
      <c r="G59" s="626"/>
      <c r="H59" s="626"/>
      <c r="I59" s="626"/>
      <c r="J59" s="626"/>
      <c r="K59" s="626"/>
      <c r="L59" s="626"/>
      <c r="M59" s="117">
        <v>1</v>
      </c>
      <c r="N59" s="1650" t="s">
        <v>93</v>
      </c>
      <c r="O59" s="1650"/>
      <c r="P59" s="1650"/>
      <c r="Q59" s="1650"/>
      <c r="R59" s="1650"/>
      <c r="S59" s="1650"/>
      <c r="T59" s="1650"/>
      <c r="U59" s="1650"/>
      <c r="V59" s="1650"/>
      <c r="W59" s="1650"/>
      <c r="X59" s="1650"/>
      <c r="Y59" s="1650"/>
      <c r="Z59" s="1650"/>
      <c r="AA59" s="1650"/>
      <c r="AB59" s="1650"/>
      <c r="AC59" s="1650"/>
      <c r="AD59" s="1650"/>
      <c r="AE59" s="1650"/>
      <c r="AF59" s="1650"/>
      <c r="AG59" s="1650"/>
      <c r="AH59" s="1650"/>
      <c r="AI59" s="1650"/>
      <c r="AJ59" s="1650"/>
      <c r="AK59" s="1650"/>
      <c r="AL59" s="626"/>
      <c r="AM59" s="626"/>
      <c r="AN59" s="626"/>
      <c r="AO59" s="626"/>
      <c r="AP59" s="626"/>
      <c r="AQ59" s="890"/>
      <c r="AR59" s="324"/>
      <c r="AS59" s="324"/>
      <c r="AT59" s="324"/>
      <c r="AU59" s="324"/>
      <c r="AV59" s="324"/>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row>
    <row r="60" spans="1:77" ht="13.5" customHeight="1">
      <c r="A60" s="1659" t="s">
        <v>231</v>
      </c>
      <c r="B60" s="626"/>
      <c r="C60" s="626"/>
      <c r="D60" s="626"/>
      <c r="E60" s="626"/>
      <c r="F60" s="626"/>
      <c r="G60" s="626"/>
      <c r="H60" s="626"/>
      <c r="I60" s="626"/>
      <c r="J60" s="626"/>
      <c r="K60" s="626"/>
      <c r="L60" s="626"/>
      <c r="M60" s="387">
        <v>1</v>
      </c>
      <c r="N60" s="1657" t="s">
        <v>94</v>
      </c>
      <c r="O60" s="1657"/>
      <c r="P60" s="1657"/>
      <c r="Q60" s="1657"/>
      <c r="R60" s="1657"/>
      <c r="S60" s="1657"/>
      <c r="T60" s="1657"/>
      <c r="U60" s="1657"/>
      <c r="V60" s="1657"/>
      <c r="W60" s="1657"/>
      <c r="X60" s="1657"/>
      <c r="Y60" s="1657"/>
      <c r="Z60" s="1657"/>
      <c r="AA60" s="1657"/>
      <c r="AB60" s="1657"/>
      <c r="AC60" s="1657"/>
      <c r="AD60" s="1657"/>
      <c r="AE60" s="1657"/>
      <c r="AF60" s="1657"/>
      <c r="AG60" s="1657"/>
      <c r="AH60" s="1657"/>
      <c r="AI60" s="1657"/>
      <c r="AJ60" s="1657"/>
      <c r="AK60" s="1657"/>
      <c r="AL60" s="860"/>
      <c r="AM60" s="860"/>
      <c r="AN60" s="860"/>
      <c r="AO60" s="860"/>
      <c r="AP60" s="860"/>
      <c r="AQ60" s="1658"/>
      <c r="AR60" s="324"/>
      <c r="AS60" s="324"/>
      <c r="AT60" s="324"/>
      <c r="AU60" s="324"/>
      <c r="AV60" s="324"/>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row>
    <row r="61" spans="1:77" ht="13.5" customHeight="1">
      <c r="A61" s="1660"/>
      <c r="B61" s="1661"/>
      <c r="C61" s="1661"/>
      <c r="D61" s="1661"/>
      <c r="E61" s="1661"/>
      <c r="F61" s="1661"/>
      <c r="G61" s="1661"/>
      <c r="H61" s="1661"/>
      <c r="I61" s="1661"/>
      <c r="J61" s="1661"/>
      <c r="K61" s="1661"/>
      <c r="L61" s="1661"/>
      <c r="M61" s="54">
        <v>2</v>
      </c>
      <c r="N61" s="1662" t="s">
        <v>130</v>
      </c>
      <c r="O61" s="1662"/>
      <c r="P61" s="1662"/>
      <c r="Q61" s="1662"/>
      <c r="R61" s="1662"/>
      <c r="S61" s="1662"/>
      <c r="T61" s="1662"/>
      <c r="U61" s="1662"/>
      <c r="V61" s="1662"/>
      <c r="W61" s="1662"/>
      <c r="X61" s="1662"/>
      <c r="Y61" s="1662"/>
      <c r="Z61" s="1662"/>
      <c r="AA61" s="1662"/>
      <c r="AB61" s="1662"/>
      <c r="AC61" s="1662"/>
      <c r="AD61" s="1662"/>
      <c r="AE61" s="1662"/>
      <c r="AF61" s="1662"/>
      <c r="AG61" s="1662"/>
      <c r="AH61" s="1662"/>
      <c r="AI61" s="1662"/>
      <c r="AJ61" s="1662"/>
      <c r="AK61" s="1662"/>
      <c r="AL61" s="1661"/>
      <c r="AM61" s="1661"/>
      <c r="AN61" s="1661"/>
      <c r="AO61" s="1661"/>
      <c r="AP61" s="1661"/>
      <c r="AQ61" s="1663"/>
      <c r="AR61" s="324"/>
      <c r="AS61" s="324"/>
      <c r="AT61" s="324"/>
      <c r="AU61" s="324"/>
      <c r="AV61" s="324"/>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row>
    <row r="62" spans="1:77" ht="13.5" customHeight="1">
      <c r="A62" s="1664" t="s">
        <v>106</v>
      </c>
      <c r="B62" s="772"/>
      <c r="C62" s="772"/>
      <c r="D62" s="772"/>
      <c r="E62" s="772"/>
      <c r="F62" s="772"/>
      <c r="G62" s="772"/>
      <c r="H62" s="772"/>
      <c r="I62" s="772"/>
      <c r="J62" s="772"/>
      <c r="K62" s="772"/>
      <c r="L62" s="772"/>
      <c r="M62" s="390">
        <v>1</v>
      </c>
      <c r="N62" s="1665" t="s">
        <v>95</v>
      </c>
      <c r="O62" s="1665"/>
      <c r="P62" s="1665"/>
      <c r="Q62" s="1665"/>
      <c r="R62" s="1665"/>
      <c r="S62" s="1665"/>
      <c r="T62" s="1665"/>
      <c r="U62" s="1665"/>
      <c r="V62" s="1665"/>
      <c r="W62" s="1665"/>
      <c r="X62" s="1665"/>
      <c r="Y62" s="1665"/>
      <c r="Z62" s="1665"/>
      <c r="AA62" s="1665"/>
      <c r="AB62" s="1665"/>
      <c r="AC62" s="1665"/>
      <c r="AD62" s="1665"/>
      <c r="AE62" s="1665"/>
      <c r="AF62" s="1665"/>
      <c r="AG62" s="1665"/>
      <c r="AH62" s="1665"/>
      <c r="AI62" s="1665"/>
      <c r="AJ62" s="1665"/>
      <c r="AK62" s="1665"/>
      <c r="AL62" s="1666"/>
      <c r="AM62" s="1666"/>
      <c r="AN62" s="1666"/>
      <c r="AO62" s="1666"/>
      <c r="AP62" s="1666"/>
      <c r="AQ62" s="1667"/>
      <c r="AR62" s="324"/>
      <c r="AS62" s="324"/>
      <c r="AT62" s="324"/>
      <c r="AU62" s="324"/>
      <c r="AV62" s="324"/>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row>
    <row r="63" spans="1:77" ht="13.5" customHeight="1">
      <c r="A63" s="877" t="s">
        <v>107</v>
      </c>
      <c r="B63" s="626"/>
      <c r="C63" s="626"/>
      <c r="D63" s="626"/>
      <c r="E63" s="626"/>
      <c r="F63" s="626"/>
      <c r="G63" s="626"/>
      <c r="H63" s="626"/>
      <c r="I63" s="626"/>
      <c r="J63" s="626"/>
      <c r="K63" s="626"/>
      <c r="L63" s="626"/>
      <c r="M63" s="117">
        <v>1</v>
      </c>
      <c r="N63" s="1650" t="s">
        <v>131</v>
      </c>
      <c r="O63" s="1650"/>
      <c r="P63" s="1650"/>
      <c r="Q63" s="1650"/>
      <c r="R63" s="1650"/>
      <c r="S63" s="1650"/>
      <c r="T63" s="1650"/>
      <c r="U63" s="1650"/>
      <c r="V63" s="1650"/>
      <c r="W63" s="1650"/>
      <c r="X63" s="1650"/>
      <c r="Y63" s="1650"/>
      <c r="Z63" s="1650"/>
      <c r="AA63" s="1650"/>
      <c r="AB63" s="1650"/>
      <c r="AC63" s="1650"/>
      <c r="AD63" s="1650"/>
      <c r="AE63" s="1650"/>
      <c r="AF63" s="1650"/>
      <c r="AG63" s="1650"/>
      <c r="AH63" s="1650"/>
      <c r="AI63" s="1650"/>
      <c r="AJ63" s="1650"/>
      <c r="AK63" s="1650"/>
      <c r="AL63" s="626"/>
      <c r="AM63" s="626"/>
      <c r="AN63" s="626"/>
      <c r="AO63" s="626"/>
      <c r="AP63" s="626"/>
      <c r="AQ63" s="890"/>
      <c r="AR63" s="324"/>
      <c r="AS63" s="324"/>
      <c r="AT63" s="324"/>
      <c r="AU63" s="324"/>
      <c r="AV63" s="324"/>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row>
    <row r="64" spans="1:77" ht="13.5" customHeight="1">
      <c r="A64" s="877" t="s">
        <v>108</v>
      </c>
      <c r="B64" s="626"/>
      <c r="C64" s="626"/>
      <c r="D64" s="626"/>
      <c r="E64" s="626"/>
      <c r="F64" s="626"/>
      <c r="G64" s="626"/>
      <c r="H64" s="626"/>
      <c r="I64" s="626"/>
      <c r="J64" s="626"/>
      <c r="K64" s="626"/>
      <c r="L64" s="626"/>
      <c r="M64" s="387">
        <v>1</v>
      </c>
      <c r="N64" s="1657" t="s">
        <v>96</v>
      </c>
      <c r="O64" s="1657"/>
      <c r="P64" s="1657"/>
      <c r="Q64" s="1657"/>
      <c r="R64" s="1657"/>
      <c r="S64" s="1657"/>
      <c r="T64" s="1657"/>
      <c r="U64" s="1657"/>
      <c r="V64" s="1657"/>
      <c r="W64" s="1657"/>
      <c r="X64" s="1657"/>
      <c r="Y64" s="1657"/>
      <c r="Z64" s="1657"/>
      <c r="AA64" s="1657"/>
      <c r="AB64" s="1657"/>
      <c r="AC64" s="1657"/>
      <c r="AD64" s="1657"/>
      <c r="AE64" s="1657"/>
      <c r="AF64" s="1657"/>
      <c r="AG64" s="1657"/>
      <c r="AH64" s="1657"/>
      <c r="AI64" s="1657"/>
      <c r="AJ64" s="1657"/>
      <c r="AK64" s="1657"/>
      <c r="AL64" s="860"/>
      <c r="AM64" s="860"/>
      <c r="AN64" s="860"/>
      <c r="AO64" s="860"/>
      <c r="AP64" s="860"/>
      <c r="AQ64" s="1658"/>
      <c r="AR64" s="324"/>
      <c r="AS64" s="324"/>
      <c r="AT64" s="324"/>
      <c r="AU64" s="324"/>
      <c r="AV64" s="324"/>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row>
    <row r="65" spans="1:77" ht="13.5" customHeight="1">
      <c r="A65" s="877" t="s">
        <v>109</v>
      </c>
      <c r="B65" s="626"/>
      <c r="C65" s="626"/>
      <c r="D65" s="626"/>
      <c r="E65" s="626"/>
      <c r="F65" s="626"/>
      <c r="G65" s="626"/>
      <c r="H65" s="626"/>
      <c r="I65" s="626"/>
      <c r="J65" s="626"/>
      <c r="K65" s="626"/>
      <c r="L65" s="626"/>
      <c r="M65" s="117">
        <v>1</v>
      </c>
      <c r="N65" s="1650" t="s">
        <v>97</v>
      </c>
      <c r="O65" s="1650"/>
      <c r="P65" s="1650"/>
      <c r="Q65" s="1650"/>
      <c r="R65" s="1650"/>
      <c r="S65" s="1650"/>
      <c r="T65" s="1650"/>
      <c r="U65" s="1650"/>
      <c r="V65" s="1650"/>
      <c r="W65" s="1650"/>
      <c r="X65" s="1650"/>
      <c r="Y65" s="1650"/>
      <c r="Z65" s="1650"/>
      <c r="AA65" s="1650"/>
      <c r="AB65" s="1650"/>
      <c r="AC65" s="1650"/>
      <c r="AD65" s="1650"/>
      <c r="AE65" s="1650"/>
      <c r="AF65" s="1650"/>
      <c r="AG65" s="1650"/>
      <c r="AH65" s="1650"/>
      <c r="AI65" s="1650"/>
      <c r="AJ65" s="1650"/>
      <c r="AK65" s="1650"/>
      <c r="AL65" s="626"/>
      <c r="AM65" s="626"/>
      <c r="AN65" s="626"/>
      <c r="AO65" s="626"/>
      <c r="AP65" s="626"/>
      <c r="AQ65" s="890"/>
      <c r="AR65" s="324"/>
      <c r="AS65" s="324"/>
      <c r="AT65" s="324"/>
      <c r="AU65" s="324"/>
      <c r="AV65" s="324"/>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row>
    <row r="66" spans="1:77" ht="13.5" customHeight="1">
      <c r="A66" s="877"/>
      <c r="B66" s="626"/>
      <c r="C66" s="626"/>
      <c r="D66" s="626"/>
      <c r="E66" s="626"/>
      <c r="F66" s="626"/>
      <c r="G66" s="626"/>
      <c r="H66" s="626"/>
      <c r="I66" s="626"/>
      <c r="J66" s="626"/>
      <c r="K66" s="626"/>
      <c r="L66" s="626"/>
      <c r="M66" s="387">
        <v>2</v>
      </c>
      <c r="N66" s="1657" t="s">
        <v>743</v>
      </c>
      <c r="O66" s="1657"/>
      <c r="P66" s="1657"/>
      <c r="Q66" s="1657"/>
      <c r="R66" s="1657"/>
      <c r="S66" s="1657"/>
      <c r="T66" s="1657"/>
      <c r="U66" s="1657"/>
      <c r="V66" s="1657"/>
      <c r="W66" s="1657"/>
      <c r="X66" s="1657"/>
      <c r="Y66" s="1657"/>
      <c r="Z66" s="1657"/>
      <c r="AA66" s="1657"/>
      <c r="AB66" s="1657"/>
      <c r="AC66" s="1657"/>
      <c r="AD66" s="1657"/>
      <c r="AE66" s="1657"/>
      <c r="AF66" s="1657"/>
      <c r="AG66" s="1657"/>
      <c r="AH66" s="1657"/>
      <c r="AI66" s="1657"/>
      <c r="AJ66" s="1657"/>
      <c r="AK66" s="1657"/>
      <c r="AL66" s="860"/>
      <c r="AM66" s="860"/>
      <c r="AN66" s="860"/>
      <c r="AO66" s="860"/>
      <c r="AP66" s="860"/>
      <c r="AQ66" s="1658"/>
      <c r="AR66" s="324"/>
      <c r="AS66" s="324"/>
      <c r="AT66" s="324"/>
      <c r="AU66" s="324"/>
      <c r="AV66" s="324"/>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row>
    <row r="67" spans="1:77" ht="13.5" customHeight="1">
      <c r="A67" s="877" t="s">
        <v>110</v>
      </c>
      <c r="B67" s="626"/>
      <c r="C67" s="626"/>
      <c r="D67" s="626"/>
      <c r="E67" s="626"/>
      <c r="F67" s="626"/>
      <c r="G67" s="626"/>
      <c r="H67" s="626"/>
      <c r="I67" s="626"/>
      <c r="J67" s="626"/>
      <c r="K67" s="626"/>
      <c r="L67" s="626"/>
      <c r="M67" s="117">
        <v>1</v>
      </c>
      <c r="N67" s="1650" t="s">
        <v>98</v>
      </c>
      <c r="O67" s="1650"/>
      <c r="P67" s="1650"/>
      <c r="Q67" s="1650"/>
      <c r="R67" s="1650"/>
      <c r="S67" s="1650"/>
      <c r="T67" s="1650"/>
      <c r="U67" s="1650"/>
      <c r="V67" s="1650"/>
      <c r="W67" s="1650"/>
      <c r="X67" s="1650"/>
      <c r="Y67" s="1650"/>
      <c r="Z67" s="1650"/>
      <c r="AA67" s="1650"/>
      <c r="AB67" s="1650"/>
      <c r="AC67" s="1650"/>
      <c r="AD67" s="1650"/>
      <c r="AE67" s="1650"/>
      <c r="AF67" s="1650"/>
      <c r="AG67" s="1650"/>
      <c r="AH67" s="1650"/>
      <c r="AI67" s="1650"/>
      <c r="AJ67" s="1650"/>
      <c r="AK67" s="1650"/>
      <c r="AL67" s="626"/>
      <c r="AM67" s="626"/>
      <c r="AN67" s="626"/>
      <c r="AO67" s="626"/>
      <c r="AP67" s="626"/>
      <c r="AQ67" s="890"/>
      <c r="AR67" s="324"/>
      <c r="AS67" s="324"/>
      <c r="AT67" s="324"/>
      <c r="AU67" s="324"/>
      <c r="AV67" s="324"/>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row>
    <row r="68" spans="1:77" ht="13.5" customHeight="1">
      <c r="A68" s="877" t="s">
        <v>111</v>
      </c>
      <c r="B68" s="626"/>
      <c r="C68" s="626"/>
      <c r="D68" s="626"/>
      <c r="E68" s="626"/>
      <c r="F68" s="626"/>
      <c r="G68" s="626"/>
      <c r="H68" s="626"/>
      <c r="I68" s="626"/>
      <c r="J68" s="626"/>
      <c r="K68" s="626"/>
      <c r="L68" s="626"/>
      <c r="M68" s="387">
        <v>1</v>
      </c>
      <c r="N68" s="1657" t="s">
        <v>99</v>
      </c>
      <c r="O68" s="1657"/>
      <c r="P68" s="1657"/>
      <c r="Q68" s="1657"/>
      <c r="R68" s="1657"/>
      <c r="S68" s="1657"/>
      <c r="T68" s="1657"/>
      <c r="U68" s="1657"/>
      <c r="V68" s="1657"/>
      <c r="W68" s="1657"/>
      <c r="X68" s="1657"/>
      <c r="Y68" s="1657"/>
      <c r="Z68" s="1657"/>
      <c r="AA68" s="1657"/>
      <c r="AB68" s="1657"/>
      <c r="AC68" s="1657"/>
      <c r="AD68" s="1657"/>
      <c r="AE68" s="1657"/>
      <c r="AF68" s="1657"/>
      <c r="AG68" s="1657"/>
      <c r="AH68" s="1657"/>
      <c r="AI68" s="1657"/>
      <c r="AJ68" s="1657"/>
      <c r="AK68" s="1657"/>
      <c r="AL68" s="860"/>
      <c r="AM68" s="860"/>
      <c r="AN68" s="860"/>
      <c r="AO68" s="860"/>
      <c r="AP68" s="860"/>
      <c r="AQ68" s="1658"/>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row>
    <row r="69" spans="1:77" ht="13.5" customHeight="1">
      <c r="A69" s="877"/>
      <c r="B69" s="626"/>
      <c r="C69" s="626"/>
      <c r="D69" s="626"/>
      <c r="E69" s="626"/>
      <c r="F69" s="626"/>
      <c r="G69" s="626"/>
      <c r="H69" s="626"/>
      <c r="I69" s="626"/>
      <c r="J69" s="626"/>
      <c r="K69" s="626"/>
      <c r="L69" s="626"/>
      <c r="M69" s="117">
        <v>2</v>
      </c>
      <c r="N69" s="1678" t="s">
        <v>564</v>
      </c>
      <c r="O69" s="1694"/>
      <c r="P69" s="1694"/>
      <c r="Q69" s="1694"/>
      <c r="R69" s="1694"/>
      <c r="S69" s="1694"/>
      <c r="T69" s="1694"/>
      <c r="U69" s="1694"/>
      <c r="V69" s="1694"/>
      <c r="W69" s="1694"/>
      <c r="X69" s="1694"/>
      <c r="Y69" s="1694"/>
      <c r="Z69" s="1694"/>
      <c r="AA69" s="1694"/>
      <c r="AB69" s="1694"/>
      <c r="AC69" s="1694"/>
      <c r="AD69" s="1694"/>
      <c r="AE69" s="1694"/>
      <c r="AF69" s="1694"/>
      <c r="AG69" s="1694"/>
      <c r="AH69" s="1694"/>
      <c r="AI69" s="1694"/>
      <c r="AJ69" s="1694"/>
      <c r="AK69" s="1694"/>
      <c r="AL69" s="626"/>
      <c r="AM69" s="626"/>
      <c r="AN69" s="626"/>
      <c r="AO69" s="626"/>
      <c r="AP69" s="626"/>
      <c r="AQ69" s="890"/>
      <c r="AR69" s="324"/>
      <c r="AS69" s="324"/>
      <c r="AT69" s="324"/>
      <c r="AU69" s="324"/>
      <c r="AV69" s="324"/>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row>
    <row r="70" spans="1:77" ht="13.5" customHeight="1">
      <c r="A70" s="877" t="s">
        <v>112</v>
      </c>
      <c r="B70" s="626"/>
      <c r="C70" s="626"/>
      <c r="D70" s="626"/>
      <c r="E70" s="626"/>
      <c r="F70" s="626"/>
      <c r="G70" s="626"/>
      <c r="H70" s="626"/>
      <c r="I70" s="626"/>
      <c r="J70" s="626"/>
      <c r="K70" s="626"/>
      <c r="L70" s="626"/>
      <c r="M70" s="387">
        <v>1</v>
      </c>
      <c r="N70" s="1657" t="s">
        <v>113</v>
      </c>
      <c r="O70" s="1657"/>
      <c r="P70" s="1657"/>
      <c r="Q70" s="1657"/>
      <c r="R70" s="1657"/>
      <c r="S70" s="1657"/>
      <c r="T70" s="1657"/>
      <c r="U70" s="1657"/>
      <c r="V70" s="1657"/>
      <c r="W70" s="1657"/>
      <c r="X70" s="1657"/>
      <c r="Y70" s="1657"/>
      <c r="Z70" s="1657"/>
      <c r="AA70" s="1657"/>
      <c r="AB70" s="1657"/>
      <c r="AC70" s="1657"/>
      <c r="AD70" s="1657"/>
      <c r="AE70" s="1657"/>
      <c r="AF70" s="1657"/>
      <c r="AG70" s="1657"/>
      <c r="AH70" s="1657"/>
      <c r="AI70" s="1657"/>
      <c r="AJ70" s="1657"/>
      <c r="AK70" s="1657"/>
      <c r="AL70" s="860"/>
      <c r="AM70" s="860"/>
      <c r="AN70" s="860"/>
      <c r="AO70" s="860"/>
      <c r="AP70" s="860"/>
      <c r="AQ70" s="1658"/>
      <c r="AR70" s="324"/>
      <c r="AS70" s="324"/>
      <c r="AT70" s="324"/>
      <c r="AU70" s="324"/>
      <c r="AV70" s="324"/>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row>
    <row r="71" spans="1:77" ht="13.5" customHeight="1">
      <c r="A71" s="1651" t="s">
        <v>114</v>
      </c>
      <c r="B71" s="783"/>
      <c r="C71" s="783"/>
      <c r="D71" s="783"/>
      <c r="E71" s="783"/>
      <c r="F71" s="783"/>
      <c r="G71" s="783"/>
      <c r="H71" s="783"/>
      <c r="I71" s="783"/>
      <c r="J71" s="783"/>
      <c r="K71" s="783"/>
      <c r="L71" s="784"/>
      <c r="M71" s="117">
        <v>1</v>
      </c>
      <c r="N71" s="1678" t="s">
        <v>593</v>
      </c>
      <c r="O71" s="1678"/>
      <c r="P71" s="1678"/>
      <c r="Q71" s="1678"/>
      <c r="R71" s="1678"/>
      <c r="S71" s="1678"/>
      <c r="T71" s="1678"/>
      <c r="U71" s="1678"/>
      <c r="V71" s="1678"/>
      <c r="W71" s="1678"/>
      <c r="X71" s="1678"/>
      <c r="Y71" s="1678"/>
      <c r="Z71" s="1678"/>
      <c r="AA71" s="1678"/>
      <c r="AB71" s="1678"/>
      <c r="AC71" s="1678"/>
      <c r="AD71" s="1678"/>
      <c r="AE71" s="1678"/>
      <c r="AF71" s="1678"/>
      <c r="AG71" s="1678"/>
      <c r="AH71" s="1678"/>
      <c r="AI71" s="1678"/>
      <c r="AJ71" s="1678"/>
      <c r="AK71" s="1678"/>
      <c r="AL71" s="626"/>
      <c r="AM71" s="626"/>
      <c r="AN71" s="626"/>
      <c r="AO71" s="626"/>
      <c r="AP71" s="626"/>
      <c r="AQ71" s="890"/>
      <c r="AR71" s="324"/>
      <c r="AS71" s="324"/>
      <c r="AT71" s="324"/>
      <c r="AU71" s="324"/>
      <c r="AV71" s="324"/>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row>
    <row r="72" spans="1:77" ht="13.5" customHeight="1">
      <c r="A72" s="741"/>
      <c r="B72" s="627"/>
      <c r="C72" s="627"/>
      <c r="D72" s="627"/>
      <c r="E72" s="627"/>
      <c r="F72" s="627"/>
      <c r="G72" s="627"/>
      <c r="H72" s="627"/>
      <c r="I72" s="627"/>
      <c r="J72" s="627"/>
      <c r="K72" s="627"/>
      <c r="L72" s="786"/>
      <c r="M72" s="387">
        <v>2</v>
      </c>
      <c r="N72" s="1686" t="s">
        <v>594</v>
      </c>
      <c r="O72" s="1686"/>
      <c r="P72" s="1686"/>
      <c r="Q72" s="1686"/>
      <c r="R72" s="1686"/>
      <c r="S72" s="1686"/>
      <c r="T72" s="1686"/>
      <c r="U72" s="1686"/>
      <c r="V72" s="1686"/>
      <c r="W72" s="1686"/>
      <c r="X72" s="1686"/>
      <c r="Y72" s="1686"/>
      <c r="Z72" s="1686"/>
      <c r="AA72" s="1686"/>
      <c r="AB72" s="1686"/>
      <c r="AC72" s="1686"/>
      <c r="AD72" s="1686"/>
      <c r="AE72" s="1686"/>
      <c r="AF72" s="1686"/>
      <c r="AG72" s="1686"/>
      <c r="AH72" s="1686"/>
      <c r="AI72" s="1686"/>
      <c r="AJ72" s="1686"/>
      <c r="AK72" s="1686"/>
      <c r="AL72" s="860"/>
      <c r="AM72" s="860"/>
      <c r="AN72" s="860"/>
      <c r="AO72" s="860"/>
      <c r="AP72" s="860"/>
      <c r="AQ72" s="1658"/>
      <c r="AR72" s="324"/>
      <c r="AS72" s="324"/>
      <c r="AT72" s="324"/>
      <c r="AU72" s="324"/>
      <c r="AV72" s="324"/>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row>
    <row r="73" spans="1:77" ht="13.5" customHeight="1">
      <c r="A73" s="741"/>
      <c r="B73" s="627"/>
      <c r="C73" s="627"/>
      <c r="D73" s="627"/>
      <c r="E73" s="627"/>
      <c r="F73" s="627"/>
      <c r="G73" s="627"/>
      <c r="H73" s="627"/>
      <c r="I73" s="627"/>
      <c r="J73" s="627"/>
      <c r="K73" s="627"/>
      <c r="L73" s="786"/>
      <c r="M73" s="117">
        <v>3</v>
      </c>
      <c r="N73" s="1678" t="s">
        <v>595</v>
      </c>
      <c r="O73" s="1678"/>
      <c r="P73" s="1678"/>
      <c r="Q73" s="1678"/>
      <c r="R73" s="1678"/>
      <c r="S73" s="1678"/>
      <c r="T73" s="1678"/>
      <c r="U73" s="1678"/>
      <c r="V73" s="1678"/>
      <c r="W73" s="1678"/>
      <c r="X73" s="1678"/>
      <c r="Y73" s="1678"/>
      <c r="Z73" s="1678"/>
      <c r="AA73" s="1678"/>
      <c r="AB73" s="1678"/>
      <c r="AC73" s="1678"/>
      <c r="AD73" s="1678"/>
      <c r="AE73" s="1678"/>
      <c r="AF73" s="1678"/>
      <c r="AG73" s="1678"/>
      <c r="AH73" s="1678"/>
      <c r="AI73" s="1678"/>
      <c r="AJ73" s="1678"/>
      <c r="AK73" s="1678"/>
      <c r="AL73" s="626"/>
      <c r="AM73" s="626"/>
      <c r="AN73" s="626"/>
      <c r="AO73" s="626"/>
      <c r="AP73" s="626"/>
      <c r="AQ73" s="890"/>
      <c r="AR73" s="324"/>
      <c r="AS73" s="324"/>
      <c r="AT73" s="324"/>
      <c r="AU73" s="324"/>
      <c r="AV73" s="324"/>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row>
    <row r="74" spans="1:77" ht="13.5" customHeight="1">
      <c r="A74" s="741"/>
      <c r="B74" s="627"/>
      <c r="C74" s="627"/>
      <c r="D74" s="627"/>
      <c r="E74" s="627"/>
      <c r="F74" s="627"/>
      <c r="G74" s="627"/>
      <c r="H74" s="627"/>
      <c r="I74" s="627"/>
      <c r="J74" s="627"/>
      <c r="K74" s="627"/>
      <c r="L74" s="786"/>
      <c r="M74" s="387">
        <v>4</v>
      </c>
      <c r="N74" s="1679" t="s">
        <v>786</v>
      </c>
      <c r="O74" s="1679"/>
      <c r="P74" s="1679"/>
      <c r="Q74" s="1679"/>
      <c r="R74" s="1679"/>
      <c r="S74" s="1679"/>
      <c r="T74" s="1679"/>
      <c r="U74" s="1679"/>
      <c r="V74" s="1679"/>
      <c r="W74" s="1679"/>
      <c r="X74" s="1679"/>
      <c r="Y74" s="1679"/>
      <c r="Z74" s="1679"/>
      <c r="AA74" s="1679"/>
      <c r="AB74" s="1679"/>
      <c r="AC74" s="1679"/>
      <c r="AD74" s="1679"/>
      <c r="AE74" s="1679"/>
      <c r="AF74" s="1679"/>
      <c r="AG74" s="1679"/>
      <c r="AH74" s="1679"/>
      <c r="AI74" s="1679"/>
      <c r="AJ74" s="1679"/>
      <c r="AK74" s="1679"/>
      <c r="AL74" s="860"/>
      <c r="AM74" s="860"/>
      <c r="AN74" s="860"/>
      <c r="AO74" s="860"/>
      <c r="AP74" s="860"/>
      <c r="AQ74" s="1658"/>
      <c r="AR74" s="324"/>
      <c r="AS74" s="324"/>
      <c r="AT74" s="324"/>
      <c r="AU74" s="324"/>
      <c r="AV74" s="324"/>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row>
    <row r="75" spans="1:77" ht="13.5" customHeight="1">
      <c r="A75" s="741"/>
      <c r="B75" s="627"/>
      <c r="C75" s="627"/>
      <c r="D75" s="627"/>
      <c r="E75" s="627"/>
      <c r="F75" s="627"/>
      <c r="G75" s="627"/>
      <c r="H75" s="627"/>
      <c r="I75" s="627"/>
      <c r="J75" s="627"/>
      <c r="K75" s="627"/>
      <c r="L75" s="786"/>
      <c r="M75" s="117">
        <v>5</v>
      </c>
      <c r="N75" s="1678" t="s">
        <v>608</v>
      </c>
      <c r="O75" s="1678"/>
      <c r="P75" s="1678"/>
      <c r="Q75" s="1678"/>
      <c r="R75" s="1678"/>
      <c r="S75" s="1678"/>
      <c r="T75" s="1678"/>
      <c r="U75" s="1678"/>
      <c r="V75" s="1678"/>
      <c r="W75" s="1678"/>
      <c r="X75" s="1678"/>
      <c r="Y75" s="1678"/>
      <c r="Z75" s="1678"/>
      <c r="AA75" s="1678"/>
      <c r="AB75" s="1678"/>
      <c r="AC75" s="1678"/>
      <c r="AD75" s="1678"/>
      <c r="AE75" s="1678"/>
      <c r="AF75" s="1678"/>
      <c r="AG75" s="1678"/>
      <c r="AH75" s="1678"/>
      <c r="AI75" s="1678"/>
      <c r="AJ75" s="1678"/>
      <c r="AK75" s="1678"/>
      <c r="AL75" s="626"/>
      <c r="AM75" s="626"/>
      <c r="AN75" s="626"/>
      <c r="AO75" s="626"/>
      <c r="AP75" s="626"/>
      <c r="AQ75" s="890"/>
      <c r="AR75" s="324"/>
      <c r="AS75" s="324"/>
      <c r="AT75" s="324"/>
      <c r="AU75" s="324"/>
      <c r="AV75" s="324"/>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row>
    <row r="76" spans="1:77" ht="13.5" customHeight="1">
      <c r="A76" s="741"/>
      <c r="B76" s="627"/>
      <c r="C76" s="627"/>
      <c r="D76" s="627"/>
      <c r="E76" s="627"/>
      <c r="F76" s="627"/>
      <c r="G76" s="627"/>
      <c r="H76" s="627"/>
      <c r="I76" s="627"/>
      <c r="J76" s="627"/>
      <c r="K76" s="627"/>
      <c r="L76" s="786"/>
      <c r="M76" s="387">
        <v>6</v>
      </c>
      <c r="N76" s="1686" t="s">
        <v>596</v>
      </c>
      <c r="O76" s="1686"/>
      <c r="P76" s="1686"/>
      <c r="Q76" s="1686"/>
      <c r="R76" s="1686"/>
      <c r="S76" s="1686"/>
      <c r="T76" s="1686"/>
      <c r="U76" s="1686"/>
      <c r="V76" s="1686"/>
      <c r="W76" s="1686"/>
      <c r="X76" s="1686"/>
      <c r="Y76" s="1686"/>
      <c r="Z76" s="1686"/>
      <c r="AA76" s="1686"/>
      <c r="AB76" s="1686"/>
      <c r="AC76" s="1686"/>
      <c r="AD76" s="1686"/>
      <c r="AE76" s="1686"/>
      <c r="AF76" s="1686"/>
      <c r="AG76" s="1686"/>
      <c r="AH76" s="1686"/>
      <c r="AI76" s="1686"/>
      <c r="AJ76" s="1686"/>
      <c r="AK76" s="1686"/>
      <c r="AL76" s="860"/>
      <c r="AM76" s="860"/>
      <c r="AN76" s="860"/>
      <c r="AO76" s="860"/>
      <c r="AP76" s="860"/>
      <c r="AQ76" s="1658"/>
      <c r="AR76" s="324"/>
      <c r="AS76" s="324"/>
      <c r="AT76" s="324"/>
      <c r="AU76" s="324"/>
      <c r="AV76" s="324"/>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row>
    <row r="77" spans="1:77">
      <c r="A77" s="741"/>
      <c r="B77" s="627"/>
      <c r="C77" s="627"/>
      <c r="D77" s="627"/>
      <c r="E77" s="627"/>
      <c r="F77" s="627"/>
      <c r="G77" s="627"/>
      <c r="H77" s="627"/>
      <c r="I77" s="627"/>
      <c r="J77" s="627"/>
      <c r="K77" s="627"/>
      <c r="L77" s="786"/>
      <c r="M77" s="117">
        <v>7</v>
      </c>
      <c r="N77" s="1678" t="s">
        <v>597</v>
      </c>
      <c r="O77" s="1678"/>
      <c r="P77" s="1678"/>
      <c r="Q77" s="1678"/>
      <c r="R77" s="1678"/>
      <c r="S77" s="1678"/>
      <c r="T77" s="1678"/>
      <c r="U77" s="1678"/>
      <c r="V77" s="1678"/>
      <c r="W77" s="1678"/>
      <c r="X77" s="1678"/>
      <c r="Y77" s="1678"/>
      <c r="Z77" s="1678"/>
      <c r="AA77" s="1678"/>
      <c r="AB77" s="1678"/>
      <c r="AC77" s="1678"/>
      <c r="AD77" s="1678"/>
      <c r="AE77" s="1678"/>
      <c r="AF77" s="1678"/>
      <c r="AG77" s="1678"/>
      <c r="AH77" s="1678"/>
      <c r="AI77" s="1678"/>
      <c r="AJ77" s="1678"/>
      <c r="AK77" s="1678"/>
      <c r="AL77" s="626"/>
      <c r="AM77" s="626"/>
      <c r="AN77" s="626"/>
      <c r="AO77" s="626"/>
      <c r="AP77" s="626"/>
      <c r="AQ77" s="890"/>
    </row>
    <row r="78" spans="1:77" ht="13.5" customHeight="1" thickBot="1">
      <c r="A78" s="1652"/>
      <c r="B78" s="1653"/>
      <c r="C78" s="1653"/>
      <c r="D78" s="1653"/>
      <c r="E78" s="1653"/>
      <c r="F78" s="1653"/>
      <c r="G78" s="1653"/>
      <c r="H78" s="1653"/>
      <c r="I78" s="1653"/>
      <c r="J78" s="1653"/>
      <c r="K78" s="1653"/>
      <c r="L78" s="1646"/>
      <c r="M78" s="393">
        <v>8</v>
      </c>
      <c r="N78" s="1654" t="s">
        <v>598</v>
      </c>
      <c r="O78" s="1654"/>
      <c r="P78" s="1654"/>
      <c r="Q78" s="1654"/>
      <c r="R78" s="1654"/>
      <c r="S78" s="1654"/>
      <c r="T78" s="1654"/>
      <c r="U78" s="1654"/>
      <c r="V78" s="1654"/>
      <c r="W78" s="1654"/>
      <c r="X78" s="1654"/>
      <c r="Y78" s="1654"/>
      <c r="Z78" s="1654"/>
      <c r="AA78" s="1654"/>
      <c r="AB78" s="1654"/>
      <c r="AC78" s="1654"/>
      <c r="AD78" s="1654"/>
      <c r="AE78" s="1654"/>
      <c r="AF78" s="1654"/>
      <c r="AG78" s="1654"/>
      <c r="AH78" s="1654"/>
      <c r="AI78" s="1654"/>
      <c r="AJ78" s="1654"/>
      <c r="AK78" s="1654"/>
      <c r="AL78" s="1655"/>
      <c r="AM78" s="1655"/>
      <c r="AN78" s="1655"/>
      <c r="AO78" s="1655"/>
      <c r="AP78" s="1655"/>
      <c r="AQ78" s="1656"/>
    </row>
    <row r="79" spans="1:77" ht="13.5" customHeight="1" thickBot="1">
      <c r="A79" s="886" t="s">
        <v>72</v>
      </c>
      <c r="B79" s="1683"/>
      <c r="C79" s="1683"/>
      <c r="D79" s="1683"/>
      <c r="E79" s="1683"/>
      <c r="F79" s="1683"/>
      <c r="G79" s="1683"/>
      <c r="H79" s="1683"/>
      <c r="I79" s="1683"/>
      <c r="J79" s="1683"/>
      <c r="K79" s="1683"/>
      <c r="L79" s="1683"/>
      <c r="M79" s="1683"/>
      <c r="N79" s="1683"/>
      <c r="O79" s="1683"/>
      <c r="P79" s="1683"/>
      <c r="Q79" s="1683"/>
      <c r="R79" s="1683"/>
      <c r="S79" s="1683"/>
      <c r="T79" s="1683"/>
      <c r="U79" s="1683"/>
      <c r="V79" s="1683"/>
      <c r="W79" s="1683"/>
      <c r="X79" s="1683"/>
      <c r="Y79" s="1683"/>
      <c r="Z79" s="1683"/>
      <c r="AA79" s="1683"/>
      <c r="AB79" s="1683"/>
      <c r="AC79" s="1683"/>
      <c r="AD79" s="1683"/>
      <c r="AE79" s="1683"/>
      <c r="AF79" s="1683"/>
      <c r="AG79" s="1683"/>
      <c r="AH79" s="1683"/>
      <c r="AI79" s="1683"/>
      <c r="AJ79" s="1684" t="s">
        <v>787</v>
      </c>
      <c r="AK79" s="1684"/>
      <c r="AL79" s="1684"/>
      <c r="AM79" s="1684"/>
      <c r="AN79" s="1684"/>
      <c r="AO79" s="1684"/>
      <c r="AP79" s="1684"/>
      <c r="AQ79" s="1685"/>
      <c r="AS79" s="324"/>
      <c r="AT79" s="324"/>
      <c r="AU79" s="324"/>
      <c r="AV79" s="324"/>
      <c r="AW79" s="324"/>
      <c r="AX79" s="324"/>
      <c r="AY79" s="324"/>
      <c r="AZ79" s="324"/>
      <c r="BA79" s="324"/>
      <c r="BB79" s="324"/>
      <c r="BC79" s="324"/>
      <c r="BD79" s="324"/>
      <c r="BE79" s="394"/>
      <c r="BF79" s="333"/>
      <c r="BG79" s="333"/>
      <c r="BH79" s="333"/>
      <c r="BI79" s="333"/>
      <c r="BJ79" s="333"/>
      <c r="BK79" s="333"/>
      <c r="BL79" s="333"/>
      <c r="BM79" s="333"/>
      <c r="BN79" s="333"/>
      <c r="BO79" s="333"/>
      <c r="BP79" s="333"/>
      <c r="BQ79" s="333"/>
      <c r="BR79" s="333"/>
      <c r="BS79" s="333"/>
      <c r="BT79" s="324"/>
      <c r="BU79" s="324"/>
      <c r="BV79" s="324"/>
      <c r="BW79" s="324"/>
      <c r="BX79" s="324"/>
      <c r="BY79" s="324"/>
    </row>
    <row r="80" spans="1:77" ht="13.5" customHeight="1">
      <c r="A80" s="1699" t="s">
        <v>73</v>
      </c>
      <c r="B80" s="811"/>
      <c r="C80" s="811"/>
      <c r="D80" s="813"/>
      <c r="E80" s="1695" t="str">
        <f>運行指示書!G79</f>
        <v>230 あ 120</v>
      </c>
      <c r="F80" s="811"/>
      <c r="G80" s="811"/>
      <c r="H80" s="811"/>
      <c r="I80" s="813"/>
      <c r="J80" s="1695" t="s">
        <v>74</v>
      </c>
      <c r="K80" s="811"/>
      <c r="L80" s="811"/>
      <c r="M80" s="813"/>
      <c r="N80" s="1647">
        <f>N41+1</f>
        <v>44907</v>
      </c>
      <c r="O80" s="1648"/>
      <c r="P80" s="1648"/>
      <c r="Q80" s="1648"/>
      <c r="R80" s="1648"/>
      <c r="S80" s="1648"/>
      <c r="T80" s="1648"/>
      <c r="U80" s="1648"/>
      <c r="V80" s="1648"/>
      <c r="W80" s="1648"/>
      <c r="X80" s="1648"/>
      <c r="Y80" s="1648"/>
      <c r="Z80" s="1648"/>
      <c r="AA80" s="1648"/>
      <c r="AB80" s="1648"/>
      <c r="AC80" s="1648"/>
      <c r="AD80" s="1648"/>
      <c r="AE80" s="1648"/>
      <c r="AF80" s="1648"/>
      <c r="AG80" s="1649"/>
      <c r="AH80" s="1695" t="s">
        <v>75</v>
      </c>
      <c r="AI80" s="811"/>
      <c r="AJ80" s="811"/>
      <c r="AK80" s="813"/>
      <c r="AL80" s="1695" t="str">
        <f>運行指示書!AF79</f>
        <v>山崎識</v>
      </c>
      <c r="AM80" s="811"/>
      <c r="AN80" s="811"/>
      <c r="AO80" s="811"/>
      <c r="AP80" s="811"/>
      <c r="AQ80" s="1700"/>
      <c r="AS80" s="324"/>
    </row>
    <row r="81" spans="1:45" ht="13.5" customHeight="1">
      <c r="A81" s="898" t="s">
        <v>76</v>
      </c>
      <c r="B81" s="812"/>
      <c r="C81" s="812"/>
      <c r="D81" s="812"/>
      <c r="E81" s="812"/>
      <c r="F81" s="812"/>
      <c r="G81" s="812"/>
      <c r="H81" s="812"/>
      <c r="I81" s="812"/>
      <c r="J81" s="812"/>
      <c r="K81" s="812"/>
      <c r="L81" s="814"/>
      <c r="M81" s="117"/>
      <c r="N81" s="866" t="s">
        <v>77</v>
      </c>
      <c r="O81" s="812"/>
      <c r="P81" s="812"/>
      <c r="Q81" s="812"/>
      <c r="R81" s="812"/>
      <c r="S81" s="812"/>
      <c r="T81" s="812"/>
      <c r="U81" s="812"/>
      <c r="V81" s="812"/>
      <c r="W81" s="812"/>
      <c r="X81" s="812"/>
      <c r="Y81" s="812"/>
      <c r="Z81" s="812"/>
      <c r="AA81" s="812"/>
      <c r="AB81" s="812"/>
      <c r="AC81" s="812"/>
      <c r="AD81" s="812"/>
      <c r="AE81" s="812"/>
      <c r="AF81" s="812"/>
      <c r="AG81" s="812"/>
      <c r="AH81" s="812"/>
      <c r="AI81" s="812"/>
      <c r="AJ81" s="812"/>
      <c r="AK81" s="814"/>
      <c r="AL81" s="866" t="s">
        <v>78</v>
      </c>
      <c r="AM81" s="812"/>
      <c r="AN81" s="812"/>
      <c r="AO81" s="814"/>
      <c r="AP81" s="866"/>
      <c r="AQ81" s="867"/>
      <c r="AS81" s="324"/>
    </row>
    <row r="82" spans="1:45" ht="13.5" customHeight="1">
      <c r="A82" s="1651" t="s">
        <v>101</v>
      </c>
      <c r="B82" s="783"/>
      <c r="C82" s="783"/>
      <c r="D82" s="783"/>
      <c r="E82" s="783"/>
      <c r="F82" s="783"/>
      <c r="G82" s="783"/>
      <c r="H82" s="783"/>
      <c r="I82" s="783"/>
      <c r="J82" s="783"/>
      <c r="K82" s="783"/>
      <c r="L82" s="784"/>
      <c r="M82" s="388">
        <v>1</v>
      </c>
      <c r="N82" s="1668" t="s">
        <v>79</v>
      </c>
      <c r="O82" s="1669"/>
      <c r="P82" s="1669"/>
      <c r="Q82" s="1669"/>
      <c r="R82" s="1669"/>
      <c r="S82" s="1669"/>
      <c r="T82" s="1669"/>
      <c r="U82" s="1669"/>
      <c r="V82" s="1669"/>
      <c r="W82" s="1669"/>
      <c r="X82" s="1669"/>
      <c r="Y82" s="1669"/>
      <c r="Z82" s="1669"/>
      <c r="AA82" s="1669"/>
      <c r="AB82" s="1669"/>
      <c r="AC82" s="1669"/>
      <c r="AD82" s="1669"/>
      <c r="AE82" s="1669"/>
      <c r="AF82" s="1669"/>
      <c r="AG82" s="1669"/>
      <c r="AH82" s="1669"/>
      <c r="AI82" s="1669"/>
      <c r="AJ82" s="1669"/>
      <c r="AK82" s="1670"/>
      <c r="AL82" s="782"/>
      <c r="AM82" s="783"/>
      <c r="AN82" s="783"/>
      <c r="AO82" s="784"/>
      <c r="AP82" s="782"/>
      <c r="AQ82" s="1326"/>
      <c r="AS82" s="324"/>
    </row>
    <row r="83" spans="1:45" ht="13.5" customHeight="1">
      <c r="A83" s="741"/>
      <c r="B83" s="627"/>
      <c r="C83" s="627"/>
      <c r="D83" s="627"/>
      <c r="E83" s="627"/>
      <c r="F83" s="627"/>
      <c r="G83" s="627"/>
      <c r="H83" s="627"/>
      <c r="I83" s="627"/>
      <c r="J83" s="627"/>
      <c r="K83" s="627"/>
      <c r="L83" s="786"/>
      <c r="M83" s="387">
        <v>2</v>
      </c>
      <c r="N83" s="1671" t="s">
        <v>80</v>
      </c>
      <c r="O83" s="1672"/>
      <c r="P83" s="1672"/>
      <c r="Q83" s="1672"/>
      <c r="R83" s="1672"/>
      <c r="S83" s="1672"/>
      <c r="T83" s="1672"/>
      <c r="U83" s="1672"/>
      <c r="V83" s="1672"/>
      <c r="W83" s="1672"/>
      <c r="X83" s="1672"/>
      <c r="Y83" s="1672"/>
      <c r="Z83" s="1672"/>
      <c r="AA83" s="1672"/>
      <c r="AB83" s="1672"/>
      <c r="AC83" s="1672"/>
      <c r="AD83" s="1672"/>
      <c r="AE83" s="1672"/>
      <c r="AF83" s="1672"/>
      <c r="AG83" s="1672"/>
      <c r="AH83" s="1672"/>
      <c r="AI83" s="1672"/>
      <c r="AJ83" s="1672"/>
      <c r="AK83" s="1673"/>
      <c r="AL83" s="1674"/>
      <c r="AM83" s="1675"/>
      <c r="AN83" s="1675"/>
      <c r="AO83" s="1676"/>
      <c r="AP83" s="1674"/>
      <c r="AQ83" s="1677"/>
      <c r="AS83" s="324"/>
    </row>
    <row r="84" spans="1:45" ht="13.5" customHeight="1">
      <c r="A84" s="741"/>
      <c r="B84" s="627"/>
      <c r="C84" s="627"/>
      <c r="D84" s="627"/>
      <c r="E84" s="627"/>
      <c r="F84" s="627"/>
      <c r="G84" s="627"/>
      <c r="H84" s="627"/>
      <c r="I84" s="627"/>
      <c r="J84" s="627"/>
      <c r="K84" s="627"/>
      <c r="L84" s="786"/>
      <c r="M84" s="117">
        <v>3</v>
      </c>
      <c r="N84" s="1680" t="s">
        <v>81</v>
      </c>
      <c r="O84" s="1681"/>
      <c r="P84" s="1681"/>
      <c r="Q84" s="1681"/>
      <c r="R84" s="1681"/>
      <c r="S84" s="1681"/>
      <c r="T84" s="1681"/>
      <c r="U84" s="1681"/>
      <c r="V84" s="1681"/>
      <c r="W84" s="1681"/>
      <c r="X84" s="1681"/>
      <c r="Y84" s="1681"/>
      <c r="Z84" s="1681"/>
      <c r="AA84" s="1681"/>
      <c r="AB84" s="1681"/>
      <c r="AC84" s="1681"/>
      <c r="AD84" s="1681"/>
      <c r="AE84" s="1681"/>
      <c r="AF84" s="1681"/>
      <c r="AG84" s="1681"/>
      <c r="AH84" s="1681"/>
      <c r="AI84" s="1681"/>
      <c r="AJ84" s="1681"/>
      <c r="AK84" s="1682"/>
      <c r="AL84" s="866"/>
      <c r="AM84" s="812"/>
      <c r="AN84" s="812"/>
      <c r="AO84" s="814"/>
      <c r="AP84" s="866"/>
      <c r="AQ84" s="867"/>
      <c r="AS84" s="324"/>
    </row>
    <row r="85" spans="1:45" ht="13.5" customHeight="1">
      <c r="A85" s="741"/>
      <c r="B85" s="627"/>
      <c r="C85" s="627"/>
      <c r="D85" s="627"/>
      <c r="E85" s="627"/>
      <c r="F85" s="627"/>
      <c r="G85" s="627"/>
      <c r="H85" s="627"/>
      <c r="I85" s="627"/>
      <c r="J85" s="627"/>
      <c r="K85" s="627"/>
      <c r="L85" s="786"/>
      <c r="M85" s="389">
        <v>4</v>
      </c>
      <c r="N85" s="1687" t="s">
        <v>785</v>
      </c>
      <c r="O85" s="1688"/>
      <c r="P85" s="1688"/>
      <c r="Q85" s="1688"/>
      <c r="R85" s="1688"/>
      <c r="S85" s="1688"/>
      <c r="T85" s="1688"/>
      <c r="U85" s="1688"/>
      <c r="V85" s="1688"/>
      <c r="W85" s="1688"/>
      <c r="X85" s="1688"/>
      <c r="Y85" s="1688"/>
      <c r="Z85" s="1688"/>
      <c r="AA85" s="1688"/>
      <c r="AB85" s="1688"/>
      <c r="AC85" s="1688"/>
      <c r="AD85" s="1688"/>
      <c r="AE85" s="1688"/>
      <c r="AF85" s="1688"/>
      <c r="AG85" s="1688"/>
      <c r="AH85" s="1688"/>
      <c r="AI85" s="1688"/>
      <c r="AJ85" s="1688"/>
      <c r="AK85" s="1689"/>
      <c r="AL85" s="1690"/>
      <c r="AM85" s="1691"/>
      <c r="AN85" s="1691"/>
      <c r="AO85" s="1692"/>
      <c r="AP85" s="1690"/>
      <c r="AQ85" s="1693"/>
      <c r="AS85" s="324"/>
    </row>
    <row r="86" spans="1:45" ht="13.5" customHeight="1">
      <c r="A86" s="741"/>
      <c r="B86" s="627"/>
      <c r="C86" s="627"/>
      <c r="D86" s="627"/>
      <c r="E86" s="627"/>
      <c r="F86" s="627"/>
      <c r="G86" s="627"/>
      <c r="H86" s="627"/>
      <c r="I86" s="627"/>
      <c r="J86" s="627"/>
      <c r="K86" s="627"/>
      <c r="L86" s="786"/>
      <c r="M86" s="388">
        <v>5</v>
      </c>
      <c r="N86" s="1668" t="s">
        <v>82</v>
      </c>
      <c r="O86" s="1669"/>
      <c r="P86" s="1669"/>
      <c r="Q86" s="1669"/>
      <c r="R86" s="1669"/>
      <c r="S86" s="1669"/>
      <c r="T86" s="1669"/>
      <c r="U86" s="1669"/>
      <c r="V86" s="1669"/>
      <c r="W86" s="1669"/>
      <c r="X86" s="1669"/>
      <c r="Y86" s="1669"/>
      <c r="Z86" s="1669"/>
      <c r="AA86" s="1669"/>
      <c r="AB86" s="1669"/>
      <c r="AC86" s="1669"/>
      <c r="AD86" s="1669"/>
      <c r="AE86" s="1669"/>
      <c r="AF86" s="1669"/>
      <c r="AG86" s="1669"/>
      <c r="AH86" s="1669"/>
      <c r="AI86" s="1669"/>
      <c r="AJ86" s="1669"/>
      <c r="AK86" s="1670"/>
      <c r="AL86" s="782"/>
      <c r="AM86" s="783"/>
      <c r="AN86" s="783"/>
      <c r="AO86" s="784"/>
      <c r="AP86" s="782"/>
      <c r="AQ86" s="1326"/>
      <c r="AS86" s="324"/>
    </row>
    <row r="87" spans="1:45" ht="13.5" customHeight="1">
      <c r="A87" s="877" t="s">
        <v>102</v>
      </c>
      <c r="B87" s="626"/>
      <c r="C87" s="626"/>
      <c r="D87" s="626"/>
      <c r="E87" s="626"/>
      <c r="F87" s="626"/>
      <c r="G87" s="626"/>
      <c r="H87" s="626"/>
      <c r="I87" s="626"/>
      <c r="J87" s="626"/>
      <c r="K87" s="626"/>
      <c r="L87" s="626"/>
      <c r="M87" s="387">
        <v>1</v>
      </c>
      <c r="N87" s="1671" t="s">
        <v>83</v>
      </c>
      <c r="O87" s="1672"/>
      <c r="P87" s="1672"/>
      <c r="Q87" s="1672"/>
      <c r="R87" s="1672"/>
      <c r="S87" s="1672"/>
      <c r="T87" s="1672"/>
      <c r="U87" s="1672"/>
      <c r="V87" s="1672"/>
      <c r="W87" s="1672"/>
      <c r="X87" s="1672"/>
      <c r="Y87" s="1672"/>
      <c r="Z87" s="1672"/>
      <c r="AA87" s="1672"/>
      <c r="AB87" s="1672"/>
      <c r="AC87" s="1672"/>
      <c r="AD87" s="1672"/>
      <c r="AE87" s="1672"/>
      <c r="AF87" s="1672"/>
      <c r="AG87" s="1672"/>
      <c r="AH87" s="1672"/>
      <c r="AI87" s="1672"/>
      <c r="AJ87" s="1672"/>
      <c r="AK87" s="1673"/>
      <c r="AL87" s="1674"/>
      <c r="AM87" s="1675"/>
      <c r="AN87" s="1675"/>
      <c r="AO87" s="1676"/>
      <c r="AP87" s="1674"/>
      <c r="AQ87" s="1677"/>
      <c r="AS87" s="324"/>
    </row>
    <row r="88" spans="1:45" ht="13.5" customHeight="1">
      <c r="A88" s="877"/>
      <c r="B88" s="626"/>
      <c r="C88" s="626"/>
      <c r="D88" s="626"/>
      <c r="E88" s="626"/>
      <c r="F88" s="626"/>
      <c r="G88" s="626"/>
      <c r="H88" s="626"/>
      <c r="I88" s="626"/>
      <c r="J88" s="626"/>
      <c r="K88" s="626"/>
      <c r="L88" s="626"/>
      <c r="M88" s="117">
        <v>2</v>
      </c>
      <c r="N88" s="1696" t="s">
        <v>84</v>
      </c>
      <c r="O88" s="1697"/>
      <c r="P88" s="1697"/>
      <c r="Q88" s="1697"/>
      <c r="R88" s="1697"/>
      <c r="S88" s="1697"/>
      <c r="T88" s="1697"/>
      <c r="U88" s="1697"/>
      <c r="V88" s="1697"/>
      <c r="W88" s="1697"/>
      <c r="X88" s="1697"/>
      <c r="Y88" s="1697"/>
      <c r="Z88" s="1697"/>
      <c r="AA88" s="1697"/>
      <c r="AB88" s="1697"/>
      <c r="AC88" s="1697"/>
      <c r="AD88" s="1697"/>
      <c r="AE88" s="1697"/>
      <c r="AF88" s="1697"/>
      <c r="AG88" s="1697"/>
      <c r="AH88" s="1697"/>
      <c r="AI88" s="1697"/>
      <c r="AJ88" s="1697"/>
      <c r="AK88" s="1698"/>
      <c r="AL88" s="866"/>
      <c r="AM88" s="812"/>
      <c r="AN88" s="812"/>
      <c r="AO88" s="814"/>
      <c r="AP88" s="866"/>
      <c r="AQ88" s="867"/>
      <c r="AS88" s="324"/>
    </row>
    <row r="89" spans="1:45" ht="13.5" customHeight="1">
      <c r="A89" s="877"/>
      <c r="B89" s="626"/>
      <c r="C89" s="626"/>
      <c r="D89" s="626"/>
      <c r="E89" s="626"/>
      <c r="F89" s="626"/>
      <c r="G89" s="626"/>
      <c r="H89" s="626"/>
      <c r="I89" s="626"/>
      <c r="J89" s="626"/>
      <c r="K89" s="626"/>
      <c r="L89" s="626"/>
      <c r="M89" s="387">
        <v>3</v>
      </c>
      <c r="N89" s="1671" t="s">
        <v>85</v>
      </c>
      <c r="O89" s="1672"/>
      <c r="P89" s="1672"/>
      <c r="Q89" s="1672"/>
      <c r="R89" s="1672"/>
      <c r="S89" s="1672"/>
      <c r="T89" s="1672"/>
      <c r="U89" s="1672"/>
      <c r="V89" s="1672"/>
      <c r="W89" s="1672"/>
      <c r="X89" s="1672"/>
      <c r="Y89" s="1672"/>
      <c r="Z89" s="1672"/>
      <c r="AA89" s="1672"/>
      <c r="AB89" s="1672"/>
      <c r="AC89" s="1672"/>
      <c r="AD89" s="1672"/>
      <c r="AE89" s="1672"/>
      <c r="AF89" s="1672"/>
      <c r="AG89" s="1672"/>
      <c r="AH89" s="1672"/>
      <c r="AI89" s="1672"/>
      <c r="AJ89" s="1672"/>
      <c r="AK89" s="1673"/>
      <c r="AL89" s="1674"/>
      <c r="AM89" s="1675"/>
      <c r="AN89" s="1675"/>
      <c r="AO89" s="1676"/>
      <c r="AP89" s="1674"/>
      <c r="AQ89" s="1677"/>
      <c r="AS89" s="324"/>
    </row>
    <row r="90" spans="1:45" ht="13.5" customHeight="1">
      <c r="A90" s="877"/>
      <c r="B90" s="626"/>
      <c r="C90" s="626"/>
      <c r="D90" s="626"/>
      <c r="E90" s="626"/>
      <c r="F90" s="626"/>
      <c r="G90" s="626"/>
      <c r="H90" s="626"/>
      <c r="I90" s="626"/>
      <c r="J90" s="626"/>
      <c r="K90" s="626"/>
      <c r="L90" s="626"/>
      <c r="M90" s="117">
        <v>4</v>
      </c>
      <c r="N90" s="1680" t="s">
        <v>86</v>
      </c>
      <c r="O90" s="1681"/>
      <c r="P90" s="1681"/>
      <c r="Q90" s="1681"/>
      <c r="R90" s="1681"/>
      <c r="S90" s="1681"/>
      <c r="T90" s="1681"/>
      <c r="U90" s="1681"/>
      <c r="V90" s="1681"/>
      <c r="W90" s="1681"/>
      <c r="X90" s="1681"/>
      <c r="Y90" s="1681"/>
      <c r="Z90" s="1681"/>
      <c r="AA90" s="1681"/>
      <c r="AB90" s="1681"/>
      <c r="AC90" s="1681"/>
      <c r="AD90" s="1681"/>
      <c r="AE90" s="1681"/>
      <c r="AF90" s="1681"/>
      <c r="AG90" s="1681"/>
      <c r="AH90" s="1681"/>
      <c r="AI90" s="1681"/>
      <c r="AJ90" s="1681"/>
      <c r="AK90" s="1682"/>
      <c r="AL90" s="866"/>
      <c r="AM90" s="812"/>
      <c r="AN90" s="812"/>
      <c r="AO90" s="814"/>
      <c r="AP90" s="866"/>
      <c r="AQ90" s="867"/>
      <c r="AS90" s="324"/>
    </row>
    <row r="91" spans="1:45" ht="13.5" customHeight="1">
      <c r="A91" s="877"/>
      <c r="B91" s="626"/>
      <c r="C91" s="626"/>
      <c r="D91" s="626"/>
      <c r="E91" s="626"/>
      <c r="F91" s="626"/>
      <c r="G91" s="626"/>
      <c r="H91" s="626"/>
      <c r="I91" s="626"/>
      <c r="J91" s="626"/>
      <c r="K91" s="626"/>
      <c r="L91" s="626"/>
      <c r="M91" s="387">
        <v>5</v>
      </c>
      <c r="N91" s="1657" t="s">
        <v>100</v>
      </c>
      <c r="O91" s="1657"/>
      <c r="P91" s="1657"/>
      <c r="Q91" s="1657"/>
      <c r="R91" s="1657"/>
      <c r="S91" s="1657"/>
      <c r="T91" s="1657"/>
      <c r="U91" s="1657"/>
      <c r="V91" s="1657"/>
      <c r="W91" s="1657"/>
      <c r="X91" s="1657"/>
      <c r="Y91" s="1657"/>
      <c r="Z91" s="1657"/>
      <c r="AA91" s="1657"/>
      <c r="AB91" s="1657"/>
      <c r="AC91" s="1657"/>
      <c r="AD91" s="1657"/>
      <c r="AE91" s="1657"/>
      <c r="AF91" s="1657"/>
      <c r="AG91" s="1657"/>
      <c r="AH91" s="1657"/>
      <c r="AI91" s="1657"/>
      <c r="AJ91" s="1657"/>
      <c r="AK91" s="1657"/>
      <c r="AL91" s="860"/>
      <c r="AM91" s="860"/>
      <c r="AN91" s="860"/>
      <c r="AO91" s="860"/>
      <c r="AP91" s="860"/>
      <c r="AQ91" s="1658"/>
      <c r="AS91" s="324"/>
    </row>
    <row r="92" spans="1:45" ht="13.5" customHeight="1">
      <c r="A92" s="877" t="s">
        <v>103</v>
      </c>
      <c r="B92" s="626"/>
      <c r="C92" s="626"/>
      <c r="D92" s="626"/>
      <c r="E92" s="626"/>
      <c r="F92" s="626"/>
      <c r="G92" s="626"/>
      <c r="H92" s="626"/>
      <c r="I92" s="626"/>
      <c r="J92" s="626"/>
      <c r="K92" s="626"/>
      <c r="L92" s="626"/>
      <c r="M92" s="117">
        <v>1</v>
      </c>
      <c r="N92" s="1650" t="s">
        <v>87</v>
      </c>
      <c r="O92" s="1650"/>
      <c r="P92" s="1650"/>
      <c r="Q92" s="1650"/>
      <c r="R92" s="1650"/>
      <c r="S92" s="1650"/>
      <c r="T92" s="1650"/>
      <c r="U92" s="1650"/>
      <c r="V92" s="1650"/>
      <c r="W92" s="1650"/>
      <c r="X92" s="1650"/>
      <c r="Y92" s="1650"/>
      <c r="Z92" s="1650"/>
      <c r="AA92" s="1650"/>
      <c r="AB92" s="1650"/>
      <c r="AC92" s="1650"/>
      <c r="AD92" s="1650"/>
      <c r="AE92" s="1650"/>
      <c r="AF92" s="1650"/>
      <c r="AG92" s="1650"/>
      <c r="AH92" s="1650"/>
      <c r="AI92" s="1650"/>
      <c r="AJ92" s="1650"/>
      <c r="AK92" s="1650"/>
      <c r="AL92" s="626"/>
      <c r="AM92" s="626"/>
      <c r="AN92" s="626"/>
      <c r="AO92" s="626"/>
      <c r="AP92" s="626"/>
      <c r="AQ92" s="890"/>
      <c r="AS92" s="324"/>
    </row>
    <row r="93" spans="1:45" ht="13.5" customHeight="1">
      <c r="A93" s="877" t="s">
        <v>104</v>
      </c>
      <c r="B93" s="626"/>
      <c r="C93" s="626"/>
      <c r="D93" s="626"/>
      <c r="E93" s="626"/>
      <c r="F93" s="626"/>
      <c r="G93" s="626"/>
      <c r="H93" s="626"/>
      <c r="I93" s="626"/>
      <c r="J93" s="626"/>
      <c r="K93" s="626"/>
      <c r="L93" s="626"/>
      <c r="M93" s="387">
        <v>1</v>
      </c>
      <c r="N93" s="1657" t="s">
        <v>88</v>
      </c>
      <c r="O93" s="1657"/>
      <c r="P93" s="1657"/>
      <c r="Q93" s="1657"/>
      <c r="R93" s="1657"/>
      <c r="S93" s="1657"/>
      <c r="T93" s="1657"/>
      <c r="U93" s="1657"/>
      <c r="V93" s="1657"/>
      <c r="W93" s="1657"/>
      <c r="X93" s="1657"/>
      <c r="Y93" s="1657"/>
      <c r="Z93" s="1657"/>
      <c r="AA93" s="1657"/>
      <c r="AB93" s="1657"/>
      <c r="AC93" s="1657"/>
      <c r="AD93" s="1657"/>
      <c r="AE93" s="1657"/>
      <c r="AF93" s="1657"/>
      <c r="AG93" s="1657"/>
      <c r="AH93" s="1657"/>
      <c r="AI93" s="1657"/>
      <c r="AJ93" s="1657"/>
      <c r="AK93" s="1657"/>
      <c r="AL93" s="860"/>
      <c r="AM93" s="860"/>
      <c r="AN93" s="860"/>
      <c r="AO93" s="860"/>
      <c r="AP93" s="860"/>
      <c r="AQ93" s="1658"/>
      <c r="AS93" s="324"/>
    </row>
    <row r="94" spans="1:45" ht="13.5" customHeight="1">
      <c r="A94" s="877"/>
      <c r="B94" s="626"/>
      <c r="C94" s="626"/>
      <c r="D94" s="626"/>
      <c r="E94" s="626"/>
      <c r="F94" s="626"/>
      <c r="G94" s="626"/>
      <c r="H94" s="626"/>
      <c r="I94" s="626"/>
      <c r="J94" s="626"/>
      <c r="K94" s="626"/>
      <c r="L94" s="626"/>
      <c r="M94" s="117">
        <v>2</v>
      </c>
      <c r="N94" s="1650" t="s">
        <v>89</v>
      </c>
      <c r="O94" s="1650"/>
      <c r="P94" s="1650"/>
      <c r="Q94" s="1650"/>
      <c r="R94" s="1650"/>
      <c r="S94" s="1650"/>
      <c r="T94" s="1650"/>
      <c r="U94" s="1650"/>
      <c r="V94" s="1650"/>
      <c r="W94" s="1650"/>
      <c r="X94" s="1650"/>
      <c r="Y94" s="1650"/>
      <c r="Z94" s="1650"/>
      <c r="AA94" s="1650"/>
      <c r="AB94" s="1650"/>
      <c r="AC94" s="1650"/>
      <c r="AD94" s="1650"/>
      <c r="AE94" s="1650"/>
      <c r="AF94" s="1650"/>
      <c r="AG94" s="1650"/>
      <c r="AH94" s="1650"/>
      <c r="AI94" s="1650"/>
      <c r="AJ94" s="1650"/>
      <c r="AK94" s="1650"/>
      <c r="AL94" s="626"/>
      <c r="AM94" s="626"/>
      <c r="AN94" s="626"/>
      <c r="AO94" s="626"/>
      <c r="AP94" s="626"/>
      <c r="AQ94" s="890"/>
      <c r="AS94" s="324"/>
    </row>
    <row r="95" spans="1:45" ht="13.5" customHeight="1">
      <c r="A95" s="877"/>
      <c r="B95" s="626"/>
      <c r="C95" s="626"/>
      <c r="D95" s="626"/>
      <c r="E95" s="626"/>
      <c r="F95" s="626"/>
      <c r="G95" s="626"/>
      <c r="H95" s="626"/>
      <c r="I95" s="626"/>
      <c r="J95" s="626"/>
      <c r="K95" s="626"/>
      <c r="L95" s="626"/>
      <c r="M95" s="387">
        <v>3</v>
      </c>
      <c r="N95" s="1679" t="s">
        <v>90</v>
      </c>
      <c r="O95" s="1679"/>
      <c r="P95" s="1679"/>
      <c r="Q95" s="1679"/>
      <c r="R95" s="1679"/>
      <c r="S95" s="1679"/>
      <c r="T95" s="1679"/>
      <c r="U95" s="1679"/>
      <c r="V95" s="1679"/>
      <c r="W95" s="1679"/>
      <c r="X95" s="1679"/>
      <c r="Y95" s="1679"/>
      <c r="Z95" s="1679"/>
      <c r="AA95" s="1679"/>
      <c r="AB95" s="1679"/>
      <c r="AC95" s="1679"/>
      <c r="AD95" s="1679"/>
      <c r="AE95" s="1679"/>
      <c r="AF95" s="1679"/>
      <c r="AG95" s="1679"/>
      <c r="AH95" s="1679"/>
      <c r="AI95" s="1679"/>
      <c r="AJ95" s="1679"/>
      <c r="AK95" s="1679"/>
      <c r="AL95" s="860"/>
      <c r="AM95" s="860"/>
      <c r="AN95" s="860"/>
      <c r="AO95" s="860"/>
      <c r="AP95" s="860"/>
      <c r="AQ95" s="1658"/>
      <c r="AS95" s="324"/>
    </row>
    <row r="96" spans="1:45" ht="13.5" customHeight="1">
      <c r="A96" s="877"/>
      <c r="B96" s="626"/>
      <c r="C96" s="626"/>
      <c r="D96" s="626"/>
      <c r="E96" s="626"/>
      <c r="F96" s="626"/>
      <c r="G96" s="626"/>
      <c r="H96" s="626"/>
      <c r="I96" s="626"/>
      <c r="J96" s="626"/>
      <c r="K96" s="626"/>
      <c r="L96" s="626"/>
      <c r="M96" s="117">
        <v>4</v>
      </c>
      <c r="N96" s="1650" t="s">
        <v>91</v>
      </c>
      <c r="O96" s="1650"/>
      <c r="P96" s="1650"/>
      <c r="Q96" s="1650"/>
      <c r="R96" s="1650"/>
      <c r="S96" s="1650"/>
      <c r="T96" s="1650"/>
      <c r="U96" s="1650"/>
      <c r="V96" s="1650"/>
      <c r="W96" s="1650"/>
      <c r="X96" s="1650"/>
      <c r="Y96" s="1650"/>
      <c r="Z96" s="1650"/>
      <c r="AA96" s="1650"/>
      <c r="AB96" s="1650"/>
      <c r="AC96" s="1650"/>
      <c r="AD96" s="1650"/>
      <c r="AE96" s="1650"/>
      <c r="AF96" s="1650"/>
      <c r="AG96" s="1650"/>
      <c r="AH96" s="1650"/>
      <c r="AI96" s="1650"/>
      <c r="AJ96" s="1650"/>
      <c r="AK96" s="1650"/>
      <c r="AL96" s="626"/>
      <c r="AM96" s="626"/>
      <c r="AN96" s="626"/>
      <c r="AO96" s="626"/>
      <c r="AP96" s="626"/>
      <c r="AQ96" s="890"/>
      <c r="AS96" s="324"/>
    </row>
    <row r="97" spans="1:45">
      <c r="A97" s="877"/>
      <c r="B97" s="626"/>
      <c r="C97" s="626"/>
      <c r="D97" s="626"/>
      <c r="E97" s="626"/>
      <c r="F97" s="626"/>
      <c r="G97" s="626"/>
      <c r="H97" s="626"/>
      <c r="I97" s="626"/>
      <c r="J97" s="626"/>
      <c r="K97" s="626"/>
      <c r="L97" s="626"/>
      <c r="M97" s="387">
        <v>5</v>
      </c>
      <c r="N97" s="1657" t="s">
        <v>92</v>
      </c>
      <c r="O97" s="1657"/>
      <c r="P97" s="1657"/>
      <c r="Q97" s="1657"/>
      <c r="R97" s="1657"/>
      <c r="S97" s="1657"/>
      <c r="T97" s="1657"/>
      <c r="U97" s="1657"/>
      <c r="V97" s="1657"/>
      <c r="W97" s="1657"/>
      <c r="X97" s="1657"/>
      <c r="Y97" s="1657"/>
      <c r="Z97" s="1657"/>
      <c r="AA97" s="1657"/>
      <c r="AB97" s="1657"/>
      <c r="AC97" s="1657"/>
      <c r="AD97" s="1657"/>
      <c r="AE97" s="1657"/>
      <c r="AF97" s="1657"/>
      <c r="AG97" s="1657"/>
      <c r="AH97" s="1657"/>
      <c r="AI97" s="1657"/>
      <c r="AJ97" s="1657"/>
      <c r="AK97" s="1657"/>
      <c r="AL97" s="860"/>
      <c r="AM97" s="860"/>
      <c r="AN97" s="860"/>
      <c r="AO97" s="860"/>
      <c r="AP97" s="860"/>
      <c r="AQ97" s="1658"/>
      <c r="AS97" s="324"/>
    </row>
    <row r="98" spans="1:45" ht="13.5" customHeight="1">
      <c r="A98" s="877" t="s">
        <v>105</v>
      </c>
      <c r="B98" s="626"/>
      <c r="C98" s="626"/>
      <c r="D98" s="626"/>
      <c r="E98" s="626"/>
      <c r="F98" s="626"/>
      <c r="G98" s="626"/>
      <c r="H98" s="626"/>
      <c r="I98" s="626"/>
      <c r="J98" s="626"/>
      <c r="K98" s="626"/>
      <c r="L98" s="626"/>
      <c r="M98" s="117">
        <v>1</v>
      </c>
      <c r="N98" s="1650" t="s">
        <v>93</v>
      </c>
      <c r="O98" s="1650"/>
      <c r="P98" s="1650"/>
      <c r="Q98" s="1650"/>
      <c r="R98" s="1650"/>
      <c r="S98" s="1650"/>
      <c r="T98" s="1650"/>
      <c r="U98" s="1650"/>
      <c r="V98" s="1650"/>
      <c r="W98" s="1650"/>
      <c r="X98" s="1650"/>
      <c r="Y98" s="1650"/>
      <c r="Z98" s="1650"/>
      <c r="AA98" s="1650"/>
      <c r="AB98" s="1650"/>
      <c r="AC98" s="1650"/>
      <c r="AD98" s="1650"/>
      <c r="AE98" s="1650"/>
      <c r="AF98" s="1650"/>
      <c r="AG98" s="1650"/>
      <c r="AH98" s="1650"/>
      <c r="AI98" s="1650"/>
      <c r="AJ98" s="1650"/>
      <c r="AK98" s="1650"/>
      <c r="AL98" s="626"/>
      <c r="AM98" s="626"/>
      <c r="AN98" s="626"/>
      <c r="AO98" s="626"/>
      <c r="AP98" s="626"/>
      <c r="AQ98" s="890"/>
      <c r="AS98" s="324"/>
    </row>
    <row r="99" spans="1:45" ht="13.5" customHeight="1">
      <c r="A99" s="1659" t="s">
        <v>231</v>
      </c>
      <c r="B99" s="626"/>
      <c r="C99" s="626"/>
      <c r="D99" s="626"/>
      <c r="E99" s="626"/>
      <c r="F99" s="626"/>
      <c r="G99" s="626"/>
      <c r="H99" s="626"/>
      <c r="I99" s="626"/>
      <c r="J99" s="626"/>
      <c r="K99" s="626"/>
      <c r="L99" s="626"/>
      <c r="M99" s="387">
        <v>1</v>
      </c>
      <c r="N99" s="1657" t="s">
        <v>94</v>
      </c>
      <c r="O99" s="1657"/>
      <c r="P99" s="1657"/>
      <c r="Q99" s="1657"/>
      <c r="R99" s="1657"/>
      <c r="S99" s="1657"/>
      <c r="T99" s="1657"/>
      <c r="U99" s="1657"/>
      <c r="V99" s="1657"/>
      <c r="W99" s="1657"/>
      <c r="X99" s="1657"/>
      <c r="Y99" s="1657"/>
      <c r="Z99" s="1657"/>
      <c r="AA99" s="1657"/>
      <c r="AB99" s="1657"/>
      <c r="AC99" s="1657"/>
      <c r="AD99" s="1657"/>
      <c r="AE99" s="1657"/>
      <c r="AF99" s="1657"/>
      <c r="AG99" s="1657"/>
      <c r="AH99" s="1657"/>
      <c r="AI99" s="1657"/>
      <c r="AJ99" s="1657"/>
      <c r="AK99" s="1657"/>
      <c r="AL99" s="860"/>
      <c r="AM99" s="860"/>
      <c r="AN99" s="860"/>
      <c r="AO99" s="860"/>
      <c r="AP99" s="860"/>
      <c r="AQ99" s="1658"/>
      <c r="AS99" s="324"/>
    </row>
    <row r="100" spans="1:45">
      <c r="A100" s="1660"/>
      <c r="B100" s="1661"/>
      <c r="C100" s="1661"/>
      <c r="D100" s="1661"/>
      <c r="E100" s="1661"/>
      <c r="F100" s="1661"/>
      <c r="G100" s="1661"/>
      <c r="H100" s="1661"/>
      <c r="I100" s="1661"/>
      <c r="J100" s="1661"/>
      <c r="K100" s="1661"/>
      <c r="L100" s="1661"/>
      <c r="M100" s="54">
        <v>2</v>
      </c>
      <c r="N100" s="1662" t="s">
        <v>130</v>
      </c>
      <c r="O100" s="1662"/>
      <c r="P100" s="1662"/>
      <c r="Q100" s="1662"/>
      <c r="R100" s="1662"/>
      <c r="S100" s="1662"/>
      <c r="T100" s="1662"/>
      <c r="U100" s="1662"/>
      <c r="V100" s="1662"/>
      <c r="W100" s="1662"/>
      <c r="X100" s="1662"/>
      <c r="Y100" s="1662"/>
      <c r="Z100" s="1662"/>
      <c r="AA100" s="1662"/>
      <c r="AB100" s="1662"/>
      <c r="AC100" s="1662"/>
      <c r="AD100" s="1662"/>
      <c r="AE100" s="1662"/>
      <c r="AF100" s="1662"/>
      <c r="AG100" s="1662"/>
      <c r="AH100" s="1662"/>
      <c r="AI100" s="1662"/>
      <c r="AJ100" s="1662"/>
      <c r="AK100" s="1662"/>
      <c r="AL100" s="1661"/>
      <c r="AM100" s="1661"/>
      <c r="AN100" s="1661"/>
      <c r="AO100" s="1661"/>
      <c r="AP100" s="1661"/>
      <c r="AQ100" s="1663"/>
      <c r="AS100" s="324"/>
    </row>
    <row r="101" spans="1:45" ht="13.5" customHeight="1">
      <c r="A101" s="1664" t="s">
        <v>106</v>
      </c>
      <c r="B101" s="772"/>
      <c r="C101" s="772"/>
      <c r="D101" s="772"/>
      <c r="E101" s="772"/>
      <c r="F101" s="772"/>
      <c r="G101" s="772"/>
      <c r="H101" s="772"/>
      <c r="I101" s="772"/>
      <c r="J101" s="772"/>
      <c r="K101" s="772"/>
      <c r="L101" s="772"/>
      <c r="M101" s="390">
        <v>1</v>
      </c>
      <c r="N101" s="1665" t="s">
        <v>95</v>
      </c>
      <c r="O101" s="1665"/>
      <c r="P101" s="1665"/>
      <c r="Q101" s="1665"/>
      <c r="R101" s="1665"/>
      <c r="S101" s="1665"/>
      <c r="T101" s="1665"/>
      <c r="U101" s="1665"/>
      <c r="V101" s="1665"/>
      <c r="W101" s="1665"/>
      <c r="X101" s="1665"/>
      <c r="Y101" s="1665"/>
      <c r="Z101" s="1665"/>
      <c r="AA101" s="1665"/>
      <c r="AB101" s="1665"/>
      <c r="AC101" s="1665"/>
      <c r="AD101" s="1665"/>
      <c r="AE101" s="1665"/>
      <c r="AF101" s="1665"/>
      <c r="AG101" s="1665"/>
      <c r="AH101" s="1665"/>
      <c r="AI101" s="1665"/>
      <c r="AJ101" s="1665"/>
      <c r="AK101" s="1665"/>
      <c r="AL101" s="1666"/>
      <c r="AM101" s="1666"/>
      <c r="AN101" s="1666"/>
      <c r="AO101" s="1666"/>
      <c r="AP101" s="1666"/>
      <c r="AQ101" s="1667"/>
      <c r="AS101" s="324"/>
    </row>
    <row r="102" spans="1:45" ht="13.5" customHeight="1">
      <c r="A102" s="877" t="s">
        <v>107</v>
      </c>
      <c r="B102" s="626"/>
      <c r="C102" s="626"/>
      <c r="D102" s="626"/>
      <c r="E102" s="626"/>
      <c r="F102" s="626"/>
      <c r="G102" s="626"/>
      <c r="H102" s="626"/>
      <c r="I102" s="626"/>
      <c r="J102" s="626"/>
      <c r="K102" s="626"/>
      <c r="L102" s="626"/>
      <c r="M102" s="117">
        <v>1</v>
      </c>
      <c r="N102" s="1650" t="s">
        <v>131</v>
      </c>
      <c r="O102" s="1650"/>
      <c r="P102" s="1650"/>
      <c r="Q102" s="1650"/>
      <c r="R102" s="1650"/>
      <c r="S102" s="1650"/>
      <c r="T102" s="1650"/>
      <c r="U102" s="1650"/>
      <c r="V102" s="1650"/>
      <c r="W102" s="1650"/>
      <c r="X102" s="1650"/>
      <c r="Y102" s="1650"/>
      <c r="Z102" s="1650"/>
      <c r="AA102" s="1650"/>
      <c r="AB102" s="1650"/>
      <c r="AC102" s="1650"/>
      <c r="AD102" s="1650"/>
      <c r="AE102" s="1650"/>
      <c r="AF102" s="1650"/>
      <c r="AG102" s="1650"/>
      <c r="AH102" s="1650"/>
      <c r="AI102" s="1650"/>
      <c r="AJ102" s="1650"/>
      <c r="AK102" s="1650"/>
      <c r="AL102" s="626"/>
      <c r="AM102" s="626"/>
      <c r="AN102" s="626"/>
      <c r="AO102" s="626"/>
      <c r="AP102" s="626"/>
      <c r="AQ102" s="890"/>
      <c r="AS102" s="324"/>
    </row>
    <row r="103" spans="1:45">
      <c r="A103" s="877" t="s">
        <v>108</v>
      </c>
      <c r="B103" s="626"/>
      <c r="C103" s="626"/>
      <c r="D103" s="626"/>
      <c r="E103" s="626"/>
      <c r="F103" s="626"/>
      <c r="G103" s="626"/>
      <c r="H103" s="626"/>
      <c r="I103" s="626"/>
      <c r="J103" s="626"/>
      <c r="K103" s="626"/>
      <c r="L103" s="626"/>
      <c r="M103" s="387">
        <v>1</v>
      </c>
      <c r="N103" s="1657" t="s">
        <v>96</v>
      </c>
      <c r="O103" s="1657"/>
      <c r="P103" s="1657"/>
      <c r="Q103" s="1657"/>
      <c r="R103" s="1657"/>
      <c r="S103" s="1657"/>
      <c r="T103" s="1657"/>
      <c r="U103" s="1657"/>
      <c r="V103" s="1657"/>
      <c r="W103" s="1657"/>
      <c r="X103" s="1657"/>
      <c r="Y103" s="1657"/>
      <c r="Z103" s="1657"/>
      <c r="AA103" s="1657"/>
      <c r="AB103" s="1657"/>
      <c r="AC103" s="1657"/>
      <c r="AD103" s="1657"/>
      <c r="AE103" s="1657"/>
      <c r="AF103" s="1657"/>
      <c r="AG103" s="1657"/>
      <c r="AH103" s="1657"/>
      <c r="AI103" s="1657"/>
      <c r="AJ103" s="1657"/>
      <c r="AK103" s="1657"/>
      <c r="AL103" s="860"/>
      <c r="AM103" s="860"/>
      <c r="AN103" s="860"/>
      <c r="AO103" s="860"/>
      <c r="AP103" s="860"/>
      <c r="AQ103" s="1658"/>
      <c r="AS103" s="324"/>
    </row>
    <row r="104" spans="1:45" ht="13.5" customHeight="1">
      <c r="A104" s="877" t="s">
        <v>109</v>
      </c>
      <c r="B104" s="626"/>
      <c r="C104" s="626"/>
      <c r="D104" s="626"/>
      <c r="E104" s="626"/>
      <c r="F104" s="626"/>
      <c r="G104" s="626"/>
      <c r="H104" s="626"/>
      <c r="I104" s="626"/>
      <c r="J104" s="626"/>
      <c r="K104" s="626"/>
      <c r="L104" s="626"/>
      <c r="M104" s="117">
        <v>1</v>
      </c>
      <c r="N104" s="1650" t="s">
        <v>97</v>
      </c>
      <c r="O104" s="1650"/>
      <c r="P104" s="1650"/>
      <c r="Q104" s="1650"/>
      <c r="R104" s="1650"/>
      <c r="S104" s="1650"/>
      <c r="T104" s="1650"/>
      <c r="U104" s="1650"/>
      <c r="V104" s="1650"/>
      <c r="W104" s="1650"/>
      <c r="X104" s="1650"/>
      <c r="Y104" s="1650"/>
      <c r="Z104" s="1650"/>
      <c r="AA104" s="1650"/>
      <c r="AB104" s="1650"/>
      <c r="AC104" s="1650"/>
      <c r="AD104" s="1650"/>
      <c r="AE104" s="1650"/>
      <c r="AF104" s="1650"/>
      <c r="AG104" s="1650"/>
      <c r="AH104" s="1650"/>
      <c r="AI104" s="1650"/>
      <c r="AJ104" s="1650"/>
      <c r="AK104" s="1650"/>
      <c r="AL104" s="626"/>
      <c r="AM104" s="626"/>
      <c r="AN104" s="626"/>
      <c r="AO104" s="626"/>
      <c r="AP104" s="626"/>
      <c r="AQ104" s="890"/>
      <c r="AS104" s="324"/>
    </row>
    <row r="105" spans="1:45">
      <c r="A105" s="877"/>
      <c r="B105" s="626"/>
      <c r="C105" s="626"/>
      <c r="D105" s="626"/>
      <c r="E105" s="626"/>
      <c r="F105" s="626"/>
      <c r="G105" s="626"/>
      <c r="H105" s="626"/>
      <c r="I105" s="626"/>
      <c r="J105" s="626"/>
      <c r="K105" s="626"/>
      <c r="L105" s="626"/>
      <c r="M105" s="387">
        <v>2</v>
      </c>
      <c r="N105" s="1657" t="s">
        <v>743</v>
      </c>
      <c r="O105" s="1657"/>
      <c r="P105" s="1657"/>
      <c r="Q105" s="1657"/>
      <c r="R105" s="1657"/>
      <c r="S105" s="1657"/>
      <c r="T105" s="1657"/>
      <c r="U105" s="1657"/>
      <c r="V105" s="1657"/>
      <c r="W105" s="1657"/>
      <c r="X105" s="1657"/>
      <c r="Y105" s="1657"/>
      <c r="Z105" s="1657"/>
      <c r="AA105" s="1657"/>
      <c r="AB105" s="1657"/>
      <c r="AC105" s="1657"/>
      <c r="AD105" s="1657"/>
      <c r="AE105" s="1657"/>
      <c r="AF105" s="1657"/>
      <c r="AG105" s="1657"/>
      <c r="AH105" s="1657"/>
      <c r="AI105" s="1657"/>
      <c r="AJ105" s="1657"/>
      <c r="AK105" s="1657"/>
      <c r="AL105" s="860"/>
      <c r="AM105" s="860"/>
      <c r="AN105" s="860"/>
      <c r="AO105" s="860"/>
      <c r="AP105" s="860"/>
      <c r="AQ105" s="1658"/>
      <c r="AS105" s="324"/>
    </row>
    <row r="106" spans="1:45" ht="13.5" customHeight="1">
      <c r="A106" s="877" t="s">
        <v>110</v>
      </c>
      <c r="B106" s="626"/>
      <c r="C106" s="626"/>
      <c r="D106" s="626"/>
      <c r="E106" s="626"/>
      <c r="F106" s="626"/>
      <c r="G106" s="626"/>
      <c r="H106" s="626"/>
      <c r="I106" s="626"/>
      <c r="J106" s="626"/>
      <c r="K106" s="626"/>
      <c r="L106" s="626"/>
      <c r="M106" s="117">
        <v>1</v>
      </c>
      <c r="N106" s="1650" t="s">
        <v>98</v>
      </c>
      <c r="O106" s="1650"/>
      <c r="P106" s="1650"/>
      <c r="Q106" s="1650"/>
      <c r="R106" s="1650"/>
      <c r="S106" s="1650"/>
      <c r="T106" s="1650"/>
      <c r="U106" s="1650"/>
      <c r="V106" s="1650"/>
      <c r="W106" s="1650"/>
      <c r="X106" s="1650"/>
      <c r="Y106" s="1650"/>
      <c r="Z106" s="1650"/>
      <c r="AA106" s="1650"/>
      <c r="AB106" s="1650"/>
      <c r="AC106" s="1650"/>
      <c r="AD106" s="1650"/>
      <c r="AE106" s="1650"/>
      <c r="AF106" s="1650"/>
      <c r="AG106" s="1650"/>
      <c r="AH106" s="1650"/>
      <c r="AI106" s="1650"/>
      <c r="AJ106" s="1650"/>
      <c r="AK106" s="1650"/>
      <c r="AL106" s="626"/>
      <c r="AM106" s="626"/>
      <c r="AN106" s="626"/>
      <c r="AO106" s="626"/>
      <c r="AP106" s="626"/>
      <c r="AQ106" s="890"/>
      <c r="AS106" s="324"/>
    </row>
    <row r="107" spans="1:45" ht="13.5" customHeight="1">
      <c r="A107" s="877" t="s">
        <v>111</v>
      </c>
      <c r="B107" s="626"/>
      <c r="C107" s="626"/>
      <c r="D107" s="626"/>
      <c r="E107" s="626"/>
      <c r="F107" s="626"/>
      <c r="G107" s="626"/>
      <c r="H107" s="626"/>
      <c r="I107" s="626"/>
      <c r="J107" s="626"/>
      <c r="K107" s="626"/>
      <c r="L107" s="626"/>
      <c r="M107" s="387">
        <v>1</v>
      </c>
      <c r="N107" s="1657" t="s">
        <v>99</v>
      </c>
      <c r="O107" s="1657"/>
      <c r="P107" s="1657"/>
      <c r="Q107" s="1657"/>
      <c r="R107" s="1657"/>
      <c r="S107" s="1657"/>
      <c r="T107" s="1657"/>
      <c r="U107" s="1657"/>
      <c r="V107" s="1657"/>
      <c r="W107" s="1657"/>
      <c r="X107" s="1657"/>
      <c r="Y107" s="1657"/>
      <c r="Z107" s="1657"/>
      <c r="AA107" s="1657"/>
      <c r="AB107" s="1657"/>
      <c r="AC107" s="1657"/>
      <c r="AD107" s="1657"/>
      <c r="AE107" s="1657"/>
      <c r="AF107" s="1657"/>
      <c r="AG107" s="1657"/>
      <c r="AH107" s="1657"/>
      <c r="AI107" s="1657"/>
      <c r="AJ107" s="1657"/>
      <c r="AK107" s="1657"/>
      <c r="AL107" s="860"/>
      <c r="AM107" s="860"/>
      <c r="AN107" s="860"/>
      <c r="AO107" s="860"/>
      <c r="AP107" s="860"/>
      <c r="AQ107" s="1658"/>
      <c r="AS107" s="324"/>
    </row>
    <row r="108" spans="1:45" ht="13.5" customHeight="1">
      <c r="A108" s="877"/>
      <c r="B108" s="626"/>
      <c r="C108" s="626"/>
      <c r="D108" s="626"/>
      <c r="E108" s="626"/>
      <c r="F108" s="626"/>
      <c r="G108" s="626"/>
      <c r="H108" s="626"/>
      <c r="I108" s="626"/>
      <c r="J108" s="626"/>
      <c r="K108" s="626"/>
      <c r="L108" s="626"/>
      <c r="M108" s="117">
        <v>2</v>
      </c>
      <c r="N108" s="1678" t="s">
        <v>564</v>
      </c>
      <c r="O108" s="1694"/>
      <c r="P108" s="1694"/>
      <c r="Q108" s="1694"/>
      <c r="R108" s="1694"/>
      <c r="S108" s="1694"/>
      <c r="T108" s="1694"/>
      <c r="U108" s="1694"/>
      <c r="V108" s="1694"/>
      <c r="W108" s="1694"/>
      <c r="X108" s="1694"/>
      <c r="Y108" s="1694"/>
      <c r="Z108" s="1694"/>
      <c r="AA108" s="1694"/>
      <c r="AB108" s="1694"/>
      <c r="AC108" s="1694"/>
      <c r="AD108" s="1694"/>
      <c r="AE108" s="1694"/>
      <c r="AF108" s="1694"/>
      <c r="AG108" s="1694"/>
      <c r="AH108" s="1694"/>
      <c r="AI108" s="1694"/>
      <c r="AJ108" s="1694"/>
      <c r="AK108" s="1694"/>
      <c r="AL108" s="626"/>
      <c r="AM108" s="626"/>
      <c r="AN108" s="626"/>
      <c r="AO108" s="626"/>
      <c r="AP108" s="626"/>
      <c r="AQ108" s="890"/>
      <c r="AS108" s="324"/>
    </row>
    <row r="109" spans="1:45" ht="13.5" customHeight="1">
      <c r="A109" s="877" t="s">
        <v>112</v>
      </c>
      <c r="B109" s="626"/>
      <c r="C109" s="626"/>
      <c r="D109" s="626"/>
      <c r="E109" s="626"/>
      <c r="F109" s="626"/>
      <c r="G109" s="626"/>
      <c r="H109" s="626"/>
      <c r="I109" s="626"/>
      <c r="J109" s="626"/>
      <c r="K109" s="626"/>
      <c r="L109" s="626"/>
      <c r="M109" s="387">
        <v>1</v>
      </c>
      <c r="N109" s="1657" t="s">
        <v>113</v>
      </c>
      <c r="O109" s="1657"/>
      <c r="P109" s="1657"/>
      <c r="Q109" s="1657"/>
      <c r="R109" s="1657"/>
      <c r="S109" s="1657"/>
      <c r="T109" s="1657"/>
      <c r="U109" s="1657"/>
      <c r="V109" s="1657"/>
      <c r="W109" s="1657"/>
      <c r="X109" s="1657"/>
      <c r="Y109" s="1657"/>
      <c r="Z109" s="1657"/>
      <c r="AA109" s="1657"/>
      <c r="AB109" s="1657"/>
      <c r="AC109" s="1657"/>
      <c r="AD109" s="1657"/>
      <c r="AE109" s="1657"/>
      <c r="AF109" s="1657"/>
      <c r="AG109" s="1657"/>
      <c r="AH109" s="1657"/>
      <c r="AI109" s="1657"/>
      <c r="AJ109" s="1657"/>
      <c r="AK109" s="1657"/>
      <c r="AL109" s="860"/>
      <c r="AM109" s="860"/>
      <c r="AN109" s="860"/>
      <c r="AO109" s="860"/>
      <c r="AP109" s="860"/>
      <c r="AQ109" s="1658"/>
      <c r="AS109" s="324"/>
    </row>
    <row r="110" spans="1:45" ht="13.5" customHeight="1">
      <c r="A110" s="1651" t="s">
        <v>114</v>
      </c>
      <c r="B110" s="783"/>
      <c r="C110" s="783"/>
      <c r="D110" s="783"/>
      <c r="E110" s="783"/>
      <c r="F110" s="783"/>
      <c r="G110" s="783"/>
      <c r="H110" s="783"/>
      <c r="I110" s="783"/>
      <c r="J110" s="783"/>
      <c r="K110" s="783"/>
      <c r="L110" s="784"/>
      <c r="M110" s="117">
        <v>1</v>
      </c>
      <c r="N110" s="1678" t="s">
        <v>593</v>
      </c>
      <c r="O110" s="1678"/>
      <c r="P110" s="1678"/>
      <c r="Q110" s="1678"/>
      <c r="R110" s="1678"/>
      <c r="S110" s="1678"/>
      <c r="T110" s="1678"/>
      <c r="U110" s="1678"/>
      <c r="V110" s="1678"/>
      <c r="W110" s="1678"/>
      <c r="X110" s="1678"/>
      <c r="Y110" s="1678"/>
      <c r="Z110" s="1678"/>
      <c r="AA110" s="1678"/>
      <c r="AB110" s="1678"/>
      <c r="AC110" s="1678"/>
      <c r="AD110" s="1678"/>
      <c r="AE110" s="1678"/>
      <c r="AF110" s="1678"/>
      <c r="AG110" s="1678"/>
      <c r="AH110" s="1678"/>
      <c r="AI110" s="1678"/>
      <c r="AJ110" s="1678"/>
      <c r="AK110" s="1678"/>
      <c r="AL110" s="626"/>
      <c r="AM110" s="626"/>
      <c r="AN110" s="626"/>
      <c r="AO110" s="626"/>
      <c r="AP110" s="626"/>
      <c r="AQ110" s="890"/>
      <c r="AS110" s="324"/>
    </row>
    <row r="111" spans="1:45" ht="13.5" customHeight="1">
      <c r="A111" s="741"/>
      <c r="B111" s="627"/>
      <c r="C111" s="627"/>
      <c r="D111" s="627"/>
      <c r="E111" s="627"/>
      <c r="F111" s="627"/>
      <c r="G111" s="627"/>
      <c r="H111" s="627"/>
      <c r="I111" s="627"/>
      <c r="J111" s="627"/>
      <c r="K111" s="627"/>
      <c r="L111" s="786"/>
      <c r="M111" s="387">
        <v>2</v>
      </c>
      <c r="N111" s="1686" t="s">
        <v>594</v>
      </c>
      <c r="O111" s="1686"/>
      <c r="P111" s="1686"/>
      <c r="Q111" s="1686"/>
      <c r="R111" s="1686"/>
      <c r="S111" s="1686"/>
      <c r="T111" s="1686"/>
      <c r="U111" s="1686"/>
      <c r="V111" s="1686"/>
      <c r="W111" s="1686"/>
      <c r="X111" s="1686"/>
      <c r="Y111" s="1686"/>
      <c r="Z111" s="1686"/>
      <c r="AA111" s="1686"/>
      <c r="AB111" s="1686"/>
      <c r="AC111" s="1686"/>
      <c r="AD111" s="1686"/>
      <c r="AE111" s="1686"/>
      <c r="AF111" s="1686"/>
      <c r="AG111" s="1686"/>
      <c r="AH111" s="1686"/>
      <c r="AI111" s="1686"/>
      <c r="AJ111" s="1686"/>
      <c r="AK111" s="1686"/>
      <c r="AL111" s="860"/>
      <c r="AM111" s="860"/>
      <c r="AN111" s="860"/>
      <c r="AO111" s="860"/>
      <c r="AP111" s="860"/>
      <c r="AQ111" s="1658"/>
      <c r="AS111" s="324"/>
    </row>
    <row r="112" spans="1:45" ht="13.5" customHeight="1">
      <c r="A112" s="741"/>
      <c r="B112" s="627"/>
      <c r="C112" s="627"/>
      <c r="D112" s="627"/>
      <c r="E112" s="627"/>
      <c r="F112" s="627"/>
      <c r="G112" s="627"/>
      <c r="H112" s="627"/>
      <c r="I112" s="627"/>
      <c r="J112" s="627"/>
      <c r="K112" s="627"/>
      <c r="L112" s="786"/>
      <c r="M112" s="117">
        <v>3</v>
      </c>
      <c r="N112" s="1678" t="s">
        <v>595</v>
      </c>
      <c r="O112" s="1678"/>
      <c r="P112" s="1678"/>
      <c r="Q112" s="1678"/>
      <c r="R112" s="1678"/>
      <c r="S112" s="1678"/>
      <c r="T112" s="1678"/>
      <c r="U112" s="1678"/>
      <c r="V112" s="1678"/>
      <c r="W112" s="1678"/>
      <c r="X112" s="1678"/>
      <c r="Y112" s="1678"/>
      <c r="Z112" s="1678"/>
      <c r="AA112" s="1678"/>
      <c r="AB112" s="1678"/>
      <c r="AC112" s="1678"/>
      <c r="AD112" s="1678"/>
      <c r="AE112" s="1678"/>
      <c r="AF112" s="1678"/>
      <c r="AG112" s="1678"/>
      <c r="AH112" s="1678"/>
      <c r="AI112" s="1678"/>
      <c r="AJ112" s="1678"/>
      <c r="AK112" s="1678"/>
      <c r="AL112" s="626"/>
      <c r="AM112" s="626"/>
      <c r="AN112" s="626"/>
      <c r="AO112" s="626"/>
      <c r="AP112" s="626"/>
      <c r="AQ112" s="890"/>
      <c r="AS112" s="324"/>
    </row>
    <row r="113" spans="1:45" ht="13.5" customHeight="1">
      <c r="A113" s="741"/>
      <c r="B113" s="627"/>
      <c r="C113" s="627"/>
      <c r="D113" s="627"/>
      <c r="E113" s="627"/>
      <c r="F113" s="627"/>
      <c r="G113" s="627"/>
      <c r="H113" s="627"/>
      <c r="I113" s="627"/>
      <c r="J113" s="627"/>
      <c r="K113" s="627"/>
      <c r="L113" s="786"/>
      <c r="M113" s="387">
        <v>4</v>
      </c>
      <c r="N113" s="1679" t="s">
        <v>786</v>
      </c>
      <c r="O113" s="1679"/>
      <c r="P113" s="1679"/>
      <c r="Q113" s="1679"/>
      <c r="R113" s="1679"/>
      <c r="S113" s="1679"/>
      <c r="T113" s="1679"/>
      <c r="U113" s="1679"/>
      <c r="V113" s="1679"/>
      <c r="W113" s="1679"/>
      <c r="X113" s="1679"/>
      <c r="Y113" s="1679"/>
      <c r="Z113" s="1679"/>
      <c r="AA113" s="1679"/>
      <c r="AB113" s="1679"/>
      <c r="AC113" s="1679"/>
      <c r="AD113" s="1679"/>
      <c r="AE113" s="1679"/>
      <c r="AF113" s="1679"/>
      <c r="AG113" s="1679"/>
      <c r="AH113" s="1679"/>
      <c r="AI113" s="1679"/>
      <c r="AJ113" s="1679"/>
      <c r="AK113" s="1679"/>
      <c r="AL113" s="860"/>
      <c r="AM113" s="860"/>
      <c r="AN113" s="860"/>
      <c r="AO113" s="860"/>
      <c r="AP113" s="860"/>
      <c r="AQ113" s="1658"/>
      <c r="AS113" s="324"/>
    </row>
    <row r="114" spans="1:45" ht="13.5" customHeight="1">
      <c r="A114" s="741"/>
      <c r="B114" s="627"/>
      <c r="C114" s="627"/>
      <c r="D114" s="627"/>
      <c r="E114" s="627"/>
      <c r="F114" s="627"/>
      <c r="G114" s="627"/>
      <c r="H114" s="627"/>
      <c r="I114" s="627"/>
      <c r="J114" s="627"/>
      <c r="K114" s="627"/>
      <c r="L114" s="786"/>
      <c r="M114" s="117">
        <v>5</v>
      </c>
      <c r="N114" s="1678" t="s">
        <v>608</v>
      </c>
      <c r="O114" s="1678"/>
      <c r="P114" s="1678"/>
      <c r="Q114" s="1678"/>
      <c r="R114" s="1678"/>
      <c r="S114" s="1678"/>
      <c r="T114" s="1678"/>
      <c r="U114" s="1678"/>
      <c r="V114" s="1678"/>
      <c r="W114" s="1678"/>
      <c r="X114" s="1678"/>
      <c r="Y114" s="1678"/>
      <c r="Z114" s="1678"/>
      <c r="AA114" s="1678"/>
      <c r="AB114" s="1678"/>
      <c r="AC114" s="1678"/>
      <c r="AD114" s="1678"/>
      <c r="AE114" s="1678"/>
      <c r="AF114" s="1678"/>
      <c r="AG114" s="1678"/>
      <c r="AH114" s="1678"/>
      <c r="AI114" s="1678"/>
      <c r="AJ114" s="1678"/>
      <c r="AK114" s="1678"/>
      <c r="AL114" s="626"/>
      <c r="AM114" s="626"/>
      <c r="AN114" s="626"/>
      <c r="AO114" s="626"/>
      <c r="AP114" s="626"/>
      <c r="AQ114" s="890"/>
      <c r="AS114" s="324"/>
    </row>
    <row r="115" spans="1:45" ht="13.5" customHeight="1">
      <c r="A115" s="741"/>
      <c r="B115" s="627"/>
      <c r="C115" s="627"/>
      <c r="D115" s="627"/>
      <c r="E115" s="627"/>
      <c r="F115" s="627"/>
      <c r="G115" s="627"/>
      <c r="H115" s="627"/>
      <c r="I115" s="627"/>
      <c r="J115" s="627"/>
      <c r="K115" s="627"/>
      <c r="L115" s="786"/>
      <c r="M115" s="387">
        <v>6</v>
      </c>
      <c r="N115" s="1686" t="s">
        <v>596</v>
      </c>
      <c r="O115" s="1686"/>
      <c r="P115" s="1686"/>
      <c r="Q115" s="1686"/>
      <c r="R115" s="1686"/>
      <c r="S115" s="1686"/>
      <c r="T115" s="1686"/>
      <c r="U115" s="1686"/>
      <c r="V115" s="1686"/>
      <c r="W115" s="1686"/>
      <c r="X115" s="1686"/>
      <c r="Y115" s="1686"/>
      <c r="Z115" s="1686"/>
      <c r="AA115" s="1686"/>
      <c r="AB115" s="1686"/>
      <c r="AC115" s="1686"/>
      <c r="AD115" s="1686"/>
      <c r="AE115" s="1686"/>
      <c r="AF115" s="1686"/>
      <c r="AG115" s="1686"/>
      <c r="AH115" s="1686"/>
      <c r="AI115" s="1686"/>
      <c r="AJ115" s="1686"/>
      <c r="AK115" s="1686"/>
      <c r="AL115" s="860"/>
      <c r="AM115" s="860"/>
      <c r="AN115" s="860"/>
      <c r="AO115" s="860"/>
      <c r="AP115" s="860"/>
      <c r="AQ115" s="1658"/>
      <c r="AS115" s="324"/>
    </row>
    <row r="116" spans="1:45">
      <c r="A116" s="741"/>
      <c r="B116" s="627"/>
      <c r="C116" s="627"/>
      <c r="D116" s="627"/>
      <c r="E116" s="627"/>
      <c r="F116" s="627"/>
      <c r="G116" s="627"/>
      <c r="H116" s="627"/>
      <c r="I116" s="627"/>
      <c r="J116" s="627"/>
      <c r="K116" s="627"/>
      <c r="L116" s="786"/>
      <c r="M116" s="117">
        <v>7</v>
      </c>
      <c r="N116" s="1678" t="s">
        <v>597</v>
      </c>
      <c r="O116" s="1678"/>
      <c r="P116" s="1678"/>
      <c r="Q116" s="1678"/>
      <c r="R116" s="1678"/>
      <c r="S116" s="1678"/>
      <c r="T116" s="1678"/>
      <c r="U116" s="1678"/>
      <c r="V116" s="1678"/>
      <c r="W116" s="1678"/>
      <c r="X116" s="1678"/>
      <c r="Y116" s="1678"/>
      <c r="Z116" s="1678"/>
      <c r="AA116" s="1678"/>
      <c r="AB116" s="1678"/>
      <c r="AC116" s="1678"/>
      <c r="AD116" s="1678"/>
      <c r="AE116" s="1678"/>
      <c r="AF116" s="1678"/>
      <c r="AG116" s="1678"/>
      <c r="AH116" s="1678"/>
      <c r="AI116" s="1678"/>
      <c r="AJ116" s="1678"/>
      <c r="AK116" s="1678"/>
      <c r="AL116" s="626"/>
      <c r="AM116" s="626"/>
      <c r="AN116" s="626"/>
      <c r="AO116" s="626"/>
      <c r="AP116" s="626"/>
      <c r="AQ116" s="890"/>
    </row>
    <row r="117" spans="1:45" ht="14.25" thickBot="1">
      <c r="A117" s="1652"/>
      <c r="B117" s="1653"/>
      <c r="C117" s="1653"/>
      <c r="D117" s="1653"/>
      <c r="E117" s="1653"/>
      <c r="F117" s="1653"/>
      <c r="G117" s="1653"/>
      <c r="H117" s="1653"/>
      <c r="I117" s="1653"/>
      <c r="J117" s="1653"/>
      <c r="K117" s="1653"/>
      <c r="L117" s="1646"/>
      <c r="M117" s="393">
        <v>8</v>
      </c>
      <c r="N117" s="1654" t="s">
        <v>598</v>
      </c>
      <c r="O117" s="1654"/>
      <c r="P117" s="1654"/>
      <c r="Q117" s="1654"/>
      <c r="R117" s="1654"/>
      <c r="S117" s="1654"/>
      <c r="T117" s="1654"/>
      <c r="U117" s="1654"/>
      <c r="V117" s="1654"/>
      <c r="W117" s="1654"/>
      <c r="X117" s="1654"/>
      <c r="Y117" s="1654"/>
      <c r="Z117" s="1654"/>
      <c r="AA117" s="1654"/>
      <c r="AB117" s="1654"/>
      <c r="AC117" s="1654"/>
      <c r="AD117" s="1654"/>
      <c r="AE117" s="1654"/>
      <c r="AF117" s="1654"/>
      <c r="AG117" s="1654"/>
      <c r="AH117" s="1654"/>
      <c r="AI117" s="1654"/>
      <c r="AJ117" s="1654"/>
      <c r="AK117" s="1654"/>
      <c r="AL117" s="1655"/>
      <c r="AM117" s="1655"/>
      <c r="AN117" s="1655"/>
      <c r="AO117" s="1655"/>
      <c r="AP117" s="1655"/>
      <c r="AQ117" s="1656"/>
    </row>
  </sheetData>
  <mergeCells count="402">
    <mergeCell ref="A80:D80"/>
    <mergeCell ref="E80:I80"/>
    <mergeCell ref="J80:M80"/>
    <mergeCell ref="AH80:AK80"/>
    <mergeCell ref="AL80:AQ80"/>
    <mergeCell ref="N84:AK84"/>
    <mergeCell ref="AL84:AO84"/>
    <mergeCell ref="AP84:AQ84"/>
    <mergeCell ref="N85:AK85"/>
    <mergeCell ref="AL85:AO85"/>
    <mergeCell ref="AP85:AQ85"/>
    <mergeCell ref="N80:AG80"/>
    <mergeCell ref="A81:L81"/>
    <mergeCell ref="N81:AK81"/>
    <mergeCell ref="AL81:AO81"/>
    <mergeCell ref="AP81:AQ81"/>
    <mergeCell ref="A92:L92"/>
    <mergeCell ref="A93:L97"/>
    <mergeCell ref="N97:AK97"/>
    <mergeCell ref="AL97:AO97"/>
    <mergeCell ref="N96:AK96"/>
    <mergeCell ref="AL96:AO96"/>
    <mergeCell ref="AP96:AQ96"/>
    <mergeCell ref="AP97:AQ97"/>
    <mergeCell ref="N87:AK87"/>
    <mergeCell ref="AL87:AO87"/>
    <mergeCell ref="AP87:AQ87"/>
    <mergeCell ref="N88:AK88"/>
    <mergeCell ref="AL88:AO88"/>
    <mergeCell ref="AP88:AQ88"/>
    <mergeCell ref="N92:AK92"/>
    <mergeCell ref="AL92:AO92"/>
    <mergeCell ref="AP92:AQ92"/>
    <mergeCell ref="N93:AK93"/>
    <mergeCell ref="AL93:AO93"/>
    <mergeCell ref="AP93:AQ93"/>
    <mergeCell ref="N94:AK94"/>
    <mergeCell ref="AL94:AO94"/>
    <mergeCell ref="AP94:AQ94"/>
    <mergeCell ref="N90:AK90"/>
    <mergeCell ref="N116:AK116"/>
    <mergeCell ref="AL116:AO116"/>
    <mergeCell ref="AP116:AQ116"/>
    <mergeCell ref="N111:AK111"/>
    <mergeCell ref="AL111:AO111"/>
    <mergeCell ref="AP111:AQ111"/>
    <mergeCell ref="N112:AK112"/>
    <mergeCell ref="AL112:AO112"/>
    <mergeCell ref="AP112:AQ112"/>
    <mergeCell ref="N113:AK113"/>
    <mergeCell ref="AL113:AO113"/>
    <mergeCell ref="AP113:AQ113"/>
    <mergeCell ref="N114:AK114"/>
    <mergeCell ref="A109:L109"/>
    <mergeCell ref="AL114:AO114"/>
    <mergeCell ref="AP114:AQ114"/>
    <mergeCell ref="N115:AK115"/>
    <mergeCell ref="AL115:AO115"/>
    <mergeCell ref="AP115:AQ115"/>
    <mergeCell ref="AP109:AQ109"/>
    <mergeCell ref="N110:AK110"/>
    <mergeCell ref="AL110:AO110"/>
    <mergeCell ref="AP110:AQ110"/>
    <mergeCell ref="N109:AK109"/>
    <mergeCell ref="AL109:AO109"/>
    <mergeCell ref="N108:AK108"/>
    <mergeCell ref="AL108:AO108"/>
    <mergeCell ref="AP108:AQ108"/>
    <mergeCell ref="N107:AK107"/>
    <mergeCell ref="AL107:AO107"/>
    <mergeCell ref="AP107:AQ107"/>
    <mergeCell ref="N95:AK95"/>
    <mergeCell ref="AL95:AO95"/>
    <mergeCell ref="AP95:AQ95"/>
    <mergeCell ref="N102:AK102"/>
    <mergeCell ref="AL102:AO102"/>
    <mergeCell ref="AP102:AQ102"/>
    <mergeCell ref="AL98:AO98"/>
    <mergeCell ref="AP98:AQ98"/>
    <mergeCell ref="AL90:AO90"/>
    <mergeCell ref="AP90:AQ90"/>
    <mergeCell ref="N91:AK91"/>
    <mergeCell ref="AL91:AO91"/>
    <mergeCell ref="AP91:AQ91"/>
    <mergeCell ref="A87:L91"/>
    <mergeCell ref="N89:AK89"/>
    <mergeCell ref="AL89:AO89"/>
    <mergeCell ref="AP89:AQ89"/>
    <mergeCell ref="A41:D41"/>
    <mergeCell ref="E41:I41"/>
    <mergeCell ref="J41:M41"/>
    <mergeCell ref="AH41:AK41"/>
    <mergeCell ref="AL41:AQ41"/>
    <mergeCell ref="AP45:AQ45"/>
    <mergeCell ref="AL44:AO44"/>
    <mergeCell ref="AL45:AO45"/>
    <mergeCell ref="N50:AK50"/>
    <mergeCell ref="AL47:AO47"/>
    <mergeCell ref="AP47:AQ47"/>
    <mergeCell ref="N48:AK48"/>
    <mergeCell ref="AL48:AO48"/>
    <mergeCell ref="AP48:AQ48"/>
    <mergeCell ref="AP49:AQ49"/>
    <mergeCell ref="AL50:AO50"/>
    <mergeCell ref="AP50:AQ50"/>
    <mergeCell ref="A42:L42"/>
    <mergeCell ref="N42:AK42"/>
    <mergeCell ref="AL42:AO42"/>
    <mergeCell ref="AP42:AQ42"/>
    <mergeCell ref="A43:L47"/>
    <mergeCell ref="A48:L52"/>
    <mergeCell ref="N49:AK49"/>
    <mergeCell ref="AP29:AQ29"/>
    <mergeCell ref="AP28:AQ28"/>
    <mergeCell ref="A28:L28"/>
    <mergeCell ref="AL29:AO29"/>
    <mergeCell ref="N29:AK29"/>
    <mergeCell ref="AL71:AO71"/>
    <mergeCell ref="AL73:AO73"/>
    <mergeCell ref="AP59:AQ59"/>
    <mergeCell ref="AP70:AQ70"/>
    <mergeCell ref="AP62:AQ62"/>
    <mergeCell ref="N71:AK71"/>
    <mergeCell ref="AP73:AQ73"/>
    <mergeCell ref="AP67:AQ67"/>
    <mergeCell ref="AL68:AO68"/>
    <mergeCell ref="AL67:AO67"/>
    <mergeCell ref="AP68:AQ68"/>
    <mergeCell ref="N68:AK68"/>
    <mergeCell ref="A70:L70"/>
    <mergeCell ref="N45:AK45"/>
    <mergeCell ref="AL56:AO56"/>
    <mergeCell ref="N52:AK52"/>
    <mergeCell ref="AL70:AO70"/>
    <mergeCell ref="N67:AK67"/>
    <mergeCell ref="N73:AK73"/>
    <mergeCell ref="A2:D2"/>
    <mergeCell ref="A23:L23"/>
    <mergeCell ref="A15:L19"/>
    <mergeCell ref="A20:L20"/>
    <mergeCell ref="AL23:AO23"/>
    <mergeCell ref="AL19:AO19"/>
    <mergeCell ref="AP15:AQ15"/>
    <mergeCell ref="AP20:AQ20"/>
    <mergeCell ref="AL2:AQ2"/>
    <mergeCell ref="AP17:AQ17"/>
    <mergeCell ref="AP7:AQ7"/>
    <mergeCell ref="AL5:AO5"/>
    <mergeCell ref="AP5:AQ5"/>
    <mergeCell ref="AL4:AO4"/>
    <mergeCell ref="N3:AK3"/>
    <mergeCell ref="A3:L3"/>
    <mergeCell ref="AP4:AQ4"/>
    <mergeCell ref="AP22:AQ22"/>
    <mergeCell ref="AL13:AO13"/>
    <mergeCell ref="N6:AK6"/>
    <mergeCell ref="N5:AK5"/>
    <mergeCell ref="A21:L22"/>
    <mergeCell ref="AL9:AO9"/>
    <mergeCell ref="AL12:AO12"/>
    <mergeCell ref="A9:L13"/>
    <mergeCell ref="AP11:AQ11"/>
    <mergeCell ref="AP12:AQ12"/>
    <mergeCell ref="N26:AK26"/>
    <mergeCell ref="AL26:AO26"/>
    <mergeCell ref="AP18:AQ18"/>
    <mergeCell ref="N23:AK23"/>
    <mergeCell ref="AP21:AQ21"/>
    <mergeCell ref="A14:L14"/>
    <mergeCell ref="N21:AK21"/>
    <mergeCell ref="N20:AK20"/>
    <mergeCell ref="N16:AK16"/>
    <mergeCell ref="AL16:AO16"/>
    <mergeCell ref="AP16:AQ16"/>
    <mergeCell ref="AP13:AQ13"/>
    <mergeCell ref="N13:AK13"/>
    <mergeCell ref="AL11:AO11"/>
    <mergeCell ref="AP9:AQ9"/>
    <mergeCell ref="N12:AK12"/>
    <mergeCell ref="N17:AK17"/>
    <mergeCell ref="AL17:AO17"/>
    <mergeCell ref="A25:L25"/>
    <mergeCell ref="N24:AK24"/>
    <mergeCell ref="N8:AK8"/>
    <mergeCell ref="AL27:AO27"/>
    <mergeCell ref="AL21:AO21"/>
    <mergeCell ref="AP23:AQ23"/>
    <mergeCell ref="AL22:AO22"/>
    <mergeCell ref="AL24:AO24"/>
    <mergeCell ref="N25:AK25"/>
    <mergeCell ref="AP8:AQ8"/>
    <mergeCell ref="AL3:AO3"/>
    <mergeCell ref="AP6:AQ6"/>
    <mergeCell ref="N10:AK10"/>
    <mergeCell ref="AL10:AO10"/>
    <mergeCell ref="N14:AK14"/>
    <mergeCell ref="AL14:AO14"/>
    <mergeCell ref="N9:AK9"/>
    <mergeCell ref="N19:AK19"/>
    <mergeCell ref="N11:AK11"/>
    <mergeCell ref="AL6:AO6"/>
    <mergeCell ref="AL8:AO8"/>
    <mergeCell ref="AL15:AO15"/>
    <mergeCell ref="AP24:AQ24"/>
    <mergeCell ref="AP30:AQ30"/>
    <mergeCell ref="N30:AK30"/>
    <mergeCell ref="E2:I2"/>
    <mergeCell ref="J2:M2"/>
    <mergeCell ref="AP3:AQ3"/>
    <mergeCell ref="A26:L27"/>
    <mergeCell ref="A29:L30"/>
    <mergeCell ref="AP14:AQ14"/>
    <mergeCell ref="AP25:AQ25"/>
    <mergeCell ref="A4:L8"/>
    <mergeCell ref="N4:AK4"/>
    <mergeCell ref="N22:AK22"/>
    <mergeCell ref="AP19:AQ19"/>
    <mergeCell ref="AP27:AQ27"/>
    <mergeCell ref="AL30:AO30"/>
    <mergeCell ref="AP26:AQ26"/>
    <mergeCell ref="AP10:AQ10"/>
    <mergeCell ref="N15:AK15"/>
    <mergeCell ref="AH2:AK2"/>
    <mergeCell ref="N27:AK27"/>
    <mergeCell ref="AL28:AO28"/>
    <mergeCell ref="N28:AK28"/>
    <mergeCell ref="N7:AK7"/>
    <mergeCell ref="AL7:AO7"/>
    <mergeCell ref="N76:AK76"/>
    <mergeCell ref="AL38:AO38"/>
    <mergeCell ref="AP38:AQ38"/>
    <mergeCell ref="AL39:AO39"/>
    <mergeCell ref="AP39:AQ39"/>
    <mergeCell ref="A31:L31"/>
    <mergeCell ref="AL31:AO31"/>
    <mergeCell ref="AP31:AQ31"/>
    <mergeCell ref="A32:L39"/>
    <mergeCell ref="AL32:AO32"/>
    <mergeCell ref="AP32:AQ32"/>
    <mergeCell ref="AL33:AO33"/>
    <mergeCell ref="AP33:AQ33"/>
    <mergeCell ref="AL34:AO34"/>
    <mergeCell ref="AP34:AQ34"/>
    <mergeCell ref="AL35:AO35"/>
    <mergeCell ref="AP35:AQ35"/>
    <mergeCell ref="AL36:AO36"/>
    <mergeCell ref="AP36:AQ36"/>
    <mergeCell ref="AL37:AO37"/>
    <mergeCell ref="AP37:AQ37"/>
    <mergeCell ref="N54:AK54"/>
    <mergeCell ref="AP55:AQ55"/>
    <mergeCell ref="AL53:AO53"/>
    <mergeCell ref="N69:AK69"/>
    <mergeCell ref="AL69:AO69"/>
    <mergeCell ref="AP69:AQ69"/>
    <mergeCell ref="AP71:AQ71"/>
    <mergeCell ref="N72:AK72"/>
    <mergeCell ref="AP72:AQ72"/>
    <mergeCell ref="AL72:AO72"/>
    <mergeCell ref="N74:AK74"/>
    <mergeCell ref="N75:AK75"/>
    <mergeCell ref="A79:AI79"/>
    <mergeCell ref="AJ79:AQ79"/>
    <mergeCell ref="N43:AK43"/>
    <mergeCell ref="AL43:AO43"/>
    <mergeCell ref="AP43:AQ43"/>
    <mergeCell ref="N44:AK44"/>
    <mergeCell ref="AP44:AQ44"/>
    <mergeCell ref="N46:AK46"/>
    <mergeCell ref="AL46:AO46"/>
    <mergeCell ref="AP46:AQ46"/>
    <mergeCell ref="AP75:AQ75"/>
    <mergeCell ref="AL74:AO74"/>
    <mergeCell ref="AL75:AO75"/>
    <mergeCell ref="AL55:AO55"/>
    <mergeCell ref="AL51:AO51"/>
    <mergeCell ref="AP76:AQ76"/>
    <mergeCell ref="AP74:AQ74"/>
    <mergeCell ref="N59:AK59"/>
    <mergeCell ref="AL76:AO76"/>
    <mergeCell ref="AL59:AO59"/>
    <mergeCell ref="AL62:AO62"/>
    <mergeCell ref="N70:AK70"/>
    <mergeCell ref="AP56:AQ56"/>
    <mergeCell ref="AP66:AQ66"/>
    <mergeCell ref="N65:AK65"/>
    <mergeCell ref="AL65:AO65"/>
    <mergeCell ref="AP65:AQ65"/>
    <mergeCell ref="N66:AK66"/>
    <mergeCell ref="AL66:AO66"/>
    <mergeCell ref="A1:AI1"/>
    <mergeCell ref="AJ1:AQ1"/>
    <mergeCell ref="A40:AI40"/>
    <mergeCell ref="AJ40:AQ40"/>
    <mergeCell ref="N2:AG2"/>
    <mergeCell ref="N31:AK31"/>
    <mergeCell ref="N32:AK32"/>
    <mergeCell ref="N33:AK33"/>
    <mergeCell ref="N34:AK34"/>
    <mergeCell ref="N35:AK35"/>
    <mergeCell ref="N37:AK37"/>
    <mergeCell ref="N36:AK36"/>
    <mergeCell ref="N39:AK39"/>
    <mergeCell ref="N38:AK38"/>
    <mergeCell ref="A24:L24"/>
    <mergeCell ref="AL20:AO20"/>
    <mergeCell ref="N18:AK18"/>
    <mergeCell ref="AL25:AO25"/>
    <mergeCell ref="AL18:AO18"/>
    <mergeCell ref="A63:L63"/>
    <mergeCell ref="N63:AK63"/>
    <mergeCell ref="AL63:AO63"/>
    <mergeCell ref="AP63:AQ63"/>
    <mergeCell ref="A64:L64"/>
    <mergeCell ref="N64:AK64"/>
    <mergeCell ref="AL64:AO64"/>
    <mergeCell ref="AP64:AQ64"/>
    <mergeCell ref="A60:L61"/>
    <mergeCell ref="A62:L62"/>
    <mergeCell ref="N60:AK60"/>
    <mergeCell ref="AL60:AO60"/>
    <mergeCell ref="AP60:AQ60"/>
    <mergeCell ref="N62:AK62"/>
    <mergeCell ref="A59:L59"/>
    <mergeCell ref="N57:AK57"/>
    <mergeCell ref="AL57:AO57"/>
    <mergeCell ref="AP57:AQ57"/>
    <mergeCell ref="N58:AK58"/>
    <mergeCell ref="AL58:AO58"/>
    <mergeCell ref="AP58:AQ58"/>
    <mergeCell ref="N61:AK61"/>
    <mergeCell ref="AL61:AO61"/>
    <mergeCell ref="AP61:AQ61"/>
    <mergeCell ref="N55:AK55"/>
    <mergeCell ref="AP54:AQ54"/>
    <mergeCell ref="N56:AK56"/>
    <mergeCell ref="AL54:AO54"/>
    <mergeCell ref="AP51:AQ51"/>
    <mergeCell ref="N51:AK51"/>
    <mergeCell ref="AL52:AO52"/>
    <mergeCell ref="N53:AK53"/>
    <mergeCell ref="A53:L53"/>
    <mergeCell ref="A54:L58"/>
    <mergeCell ref="N47:AK47"/>
    <mergeCell ref="A82:L86"/>
    <mergeCell ref="N82:AK82"/>
    <mergeCell ref="AL82:AO82"/>
    <mergeCell ref="AP82:AQ82"/>
    <mergeCell ref="N83:AK83"/>
    <mergeCell ref="AL83:AO83"/>
    <mergeCell ref="AP83:AQ83"/>
    <mergeCell ref="N86:AK86"/>
    <mergeCell ref="AL86:AO86"/>
    <mergeCell ref="AP86:AQ86"/>
    <mergeCell ref="N77:AK77"/>
    <mergeCell ref="AL77:AO77"/>
    <mergeCell ref="AP77:AQ77"/>
    <mergeCell ref="N78:AK78"/>
    <mergeCell ref="AL78:AO78"/>
    <mergeCell ref="AP78:AQ78"/>
    <mergeCell ref="A71:L78"/>
    <mergeCell ref="A65:L66"/>
    <mergeCell ref="A67:L67"/>
    <mergeCell ref="A68:L69"/>
    <mergeCell ref="AL49:AO49"/>
    <mergeCell ref="AP53:AQ53"/>
    <mergeCell ref="AP52:AQ52"/>
    <mergeCell ref="A99:L100"/>
    <mergeCell ref="N100:AK100"/>
    <mergeCell ref="AL100:AO100"/>
    <mergeCell ref="AP100:AQ100"/>
    <mergeCell ref="A101:L101"/>
    <mergeCell ref="N101:AK101"/>
    <mergeCell ref="AL101:AO101"/>
    <mergeCell ref="AP101:AQ101"/>
    <mergeCell ref="N99:AK99"/>
    <mergeCell ref="AL99:AO99"/>
    <mergeCell ref="AP99:AQ99"/>
    <mergeCell ref="N41:AG41"/>
    <mergeCell ref="A106:L106"/>
    <mergeCell ref="N106:AK106"/>
    <mergeCell ref="AL106:AO106"/>
    <mergeCell ref="AP106:AQ106"/>
    <mergeCell ref="A107:L108"/>
    <mergeCell ref="A110:L117"/>
    <mergeCell ref="N117:AK117"/>
    <mergeCell ref="AL117:AO117"/>
    <mergeCell ref="AP117:AQ117"/>
    <mergeCell ref="A102:L102"/>
    <mergeCell ref="A103:L103"/>
    <mergeCell ref="N103:AK103"/>
    <mergeCell ref="AL103:AO103"/>
    <mergeCell ref="AP103:AQ103"/>
    <mergeCell ref="A104:L105"/>
    <mergeCell ref="N104:AK104"/>
    <mergeCell ref="AL104:AO104"/>
    <mergeCell ref="AP104:AQ104"/>
    <mergeCell ref="N105:AK105"/>
    <mergeCell ref="AL105:AO105"/>
    <mergeCell ref="AP105:AQ105"/>
    <mergeCell ref="A98:L98"/>
    <mergeCell ref="N98:AK98"/>
  </mergeCells>
  <phoneticPr fontId="1"/>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6</vt:i4>
      </vt:variant>
    </vt:vector>
  </HeadingPairs>
  <TitlesOfParts>
    <vt:vector size="22" baseType="lpstr">
      <vt:lpstr>ヒアリングシート</vt:lpstr>
      <vt:lpstr>バス代計算システム（新）</vt:lpstr>
      <vt:lpstr>コース表</vt:lpstr>
      <vt:lpstr>お申込・受付票</vt:lpstr>
      <vt:lpstr>料金計算表</vt:lpstr>
      <vt:lpstr>運送引受書（料金計算ベース）</vt:lpstr>
      <vt:lpstr>お見積り</vt:lpstr>
      <vt:lpstr>運行指示書</vt:lpstr>
      <vt:lpstr>運行前点検表</vt:lpstr>
      <vt:lpstr>運送引受書(運行指示ベース）</vt:lpstr>
      <vt:lpstr>直販契約書</vt:lpstr>
      <vt:lpstr>点呼記録簿</vt:lpstr>
      <vt:lpstr>リスト集</vt:lpstr>
      <vt:lpstr>FAX鏡</vt:lpstr>
      <vt:lpstr>お見積書</vt:lpstr>
      <vt:lpstr>外注請求書</vt:lpstr>
      <vt:lpstr>FAX鏡!Print_Area</vt:lpstr>
      <vt:lpstr>コース表!Print_Area</vt:lpstr>
      <vt:lpstr>運行指示書!Print_Area</vt:lpstr>
      <vt:lpstr>'運送引受書(運行指示ベース）'!Print_Area</vt:lpstr>
      <vt:lpstr>点呼記録簿!Print_Area</vt:lpstr>
      <vt:lpstr>料金計算表!Print_Area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YAMAZAKI</dc:creator>
  <cp:lastModifiedBy>YAMAZAKI</cp:lastModifiedBy>
  <cp:lastPrinted>2022-09-11T01:44:35Z</cp:lastPrinted>
  <dcterms:created xsi:type="dcterms:W3CDTF">2012-11-04T22:45:30Z</dcterms:created>
  <dcterms:modified xsi:type="dcterms:W3CDTF">2022-09-13T21:17:05Z</dcterms:modified>
</cp:coreProperties>
</file>