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l\OneDrive\デスクトップ\"/>
    </mc:Choice>
  </mc:AlternateContent>
  <xr:revisionPtr revIDLastSave="0" documentId="13_ncr:1_{8B739595-7562-4A69-8E50-34A109BC2939}" xr6:coauthVersionLast="47" xr6:coauthVersionMax="47" xr10:uidLastSave="{00000000-0000-0000-0000-000000000000}"/>
  <bookViews>
    <workbookView xWindow="-120" yWindow="-120" windowWidth="29040" windowHeight="15720" tabRatio="730" xr2:uid="{C23F83B2-86B2-4A9B-803A-ED67E3A20A43}"/>
  </bookViews>
  <sheets>
    <sheet name="テスト" sheetId="1" r:id="rId1"/>
  </sheets>
  <definedNames>
    <definedName name="_xlnm.Print_Area" localSheetId="0">テスト!$A$1:$AN$52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8" i="1" l="1"/>
  <c r="J38" i="1" s="1"/>
  <c r="K38" i="1" s="1"/>
  <c r="I20" i="1"/>
  <c r="J20" i="1" s="1"/>
  <c r="K20" i="1" s="1"/>
  <c r="I13" i="1"/>
  <c r="J13" i="1" s="1"/>
  <c r="K13" i="1" s="1"/>
  <c r="AR37" i="1" l="1"/>
  <c r="AQ37" i="1"/>
  <c r="AP37" i="1"/>
  <c r="AO37" i="1"/>
  <c r="AR34" i="1" l="1"/>
  <c r="AQ34" i="1"/>
  <c r="AP34" i="1"/>
  <c r="AO34" i="1"/>
  <c r="AR29" i="1"/>
  <c r="AQ29" i="1"/>
  <c r="AP29" i="1"/>
  <c r="AO29" i="1"/>
  <c r="AN29" i="1"/>
  <c r="AM29" i="1"/>
  <c r="AL29" i="1"/>
  <c r="AK29" i="1"/>
  <c r="AR28" i="1"/>
  <c r="AQ28" i="1"/>
  <c r="AP28" i="1"/>
  <c r="AO28" i="1"/>
  <c r="AN28" i="1"/>
  <c r="AM28" i="1"/>
  <c r="AL28" i="1"/>
  <c r="AK28" i="1"/>
  <c r="AR27" i="1"/>
  <c r="AQ27" i="1"/>
  <c r="AP27" i="1"/>
  <c r="AO27" i="1"/>
  <c r="AN27" i="1"/>
  <c r="AM27" i="1"/>
  <c r="AL27" i="1"/>
  <c r="AK27" i="1"/>
  <c r="AR20" i="1"/>
  <c r="AQ20" i="1"/>
  <c r="AP20" i="1"/>
  <c r="AO20" i="1"/>
  <c r="AN20" i="1"/>
  <c r="AM20" i="1"/>
  <c r="AL20" i="1"/>
  <c r="AK20" i="1"/>
  <c r="AR19" i="1"/>
  <c r="AQ19" i="1"/>
  <c r="AP19" i="1"/>
  <c r="AO19" i="1"/>
  <c r="AN19" i="1"/>
  <c r="AM19" i="1"/>
  <c r="AL19" i="1"/>
  <c r="AK19" i="1"/>
  <c r="AR13" i="1"/>
  <c r="AQ13" i="1"/>
  <c r="AP13" i="1"/>
  <c r="AO13" i="1"/>
  <c r="AN13" i="1"/>
  <c r="AM13" i="1"/>
  <c r="AL13" i="1"/>
  <c r="AK13" i="1"/>
  <c r="AK31" i="1" l="1"/>
  <c r="AL31" i="1"/>
  <c r="AM31" i="1"/>
  <c r="AN31" i="1"/>
  <c r="AO31" i="1"/>
  <c r="AP31" i="1"/>
  <c r="AQ31" i="1"/>
  <c r="AR31" i="1"/>
  <c r="AK24" i="1"/>
  <c r="AL24" i="1"/>
  <c r="AM24" i="1"/>
  <c r="AN24" i="1"/>
  <c r="AO24" i="1"/>
  <c r="AP24" i="1"/>
  <c r="AQ24" i="1"/>
  <c r="AR24" i="1"/>
  <c r="AK10" i="1"/>
  <c r="AL10" i="1"/>
  <c r="AM10" i="1"/>
  <c r="AN10" i="1"/>
  <c r="AO10" i="1"/>
  <c r="AP10" i="1"/>
  <c r="AQ10" i="1"/>
  <c r="AR10" i="1"/>
  <c r="AK15" i="1"/>
  <c r="AL15" i="1"/>
  <c r="AM15" i="1"/>
  <c r="AN15" i="1"/>
  <c r="AO15" i="1"/>
  <c r="AP15" i="1"/>
  <c r="AQ15" i="1"/>
  <c r="AR15" i="1"/>
  <c r="AK17" i="1"/>
  <c r="AL17" i="1"/>
  <c r="AM17" i="1"/>
  <c r="AN17" i="1"/>
  <c r="AO17" i="1"/>
  <c r="AP17" i="1"/>
  <c r="AQ17" i="1"/>
  <c r="AR17" i="1"/>
  <c r="AR36" i="1" l="1"/>
  <c r="AQ36" i="1"/>
  <c r="AP36" i="1"/>
  <c r="AO36" i="1"/>
  <c r="AR35" i="1"/>
  <c r="AQ35" i="1"/>
  <c r="AP35" i="1"/>
  <c r="AO35" i="1"/>
  <c r="AR33" i="1"/>
  <c r="AQ33" i="1"/>
  <c r="AP33" i="1"/>
  <c r="AO33" i="1"/>
  <c r="AR32" i="1"/>
  <c r="AQ32" i="1"/>
  <c r="AP32" i="1"/>
  <c r="AO32" i="1"/>
  <c r="AR30" i="1"/>
  <c r="AQ30" i="1"/>
  <c r="AP30" i="1"/>
  <c r="AO30" i="1"/>
  <c r="AN30" i="1"/>
  <c r="AM30" i="1"/>
  <c r="AL30" i="1"/>
  <c r="AK30" i="1"/>
  <c r="AR26" i="1"/>
  <c r="AQ26" i="1"/>
  <c r="AP26" i="1"/>
  <c r="AO26" i="1"/>
  <c r="AN26" i="1"/>
  <c r="AM26" i="1"/>
  <c r="AL26" i="1"/>
  <c r="AK26" i="1"/>
  <c r="AR25" i="1"/>
  <c r="AQ25" i="1"/>
  <c r="AP25" i="1"/>
  <c r="AO25" i="1"/>
  <c r="AN25" i="1"/>
  <c r="AM25" i="1"/>
  <c r="AL25" i="1"/>
  <c r="AK25" i="1"/>
  <c r="AR23" i="1"/>
  <c r="AQ23" i="1"/>
  <c r="AP23" i="1"/>
  <c r="AO23" i="1"/>
  <c r="AR22" i="1"/>
  <c r="AQ22" i="1"/>
  <c r="AP22" i="1"/>
  <c r="AO22" i="1"/>
  <c r="AN22" i="1"/>
  <c r="AM22" i="1"/>
  <c r="AL22" i="1"/>
  <c r="AK22" i="1"/>
  <c r="AR21" i="1"/>
  <c r="AQ21" i="1"/>
  <c r="AP21" i="1"/>
  <c r="AO21" i="1"/>
  <c r="AN21" i="1"/>
  <c r="AM21" i="1"/>
  <c r="AL21" i="1"/>
  <c r="AK21" i="1"/>
  <c r="AR18" i="1"/>
  <c r="AQ18" i="1"/>
  <c r="AP18" i="1"/>
  <c r="AO18" i="1"/>
  <c r="AN18" i="1"/>
  <c r="AM18" i="1"/>
  <c r="AL18" i="1"/>
  <c r="AK18" i="1"/>
  <c r="AR16" i="1"/>
  <c r="AQ16" i="1"/>
  <c r="AP16" i="1"/>
  <c r="AO16" i="1"/>
  <c r="AN16" i="1"/>
  <c r="AM16" i="1"/>
  <c r="AL16" i="1"/>
  <c r="AK16" i="1"/>
  <c r="AR14" i="1"/>
  <c r="AQ14" i="1"/>
  <c r="AP14" i="1"/>
  <c r="AO14" i="1"/>
  <c r="AN14" i="1"/>
  <c r="AM14" i="1"/>
  <c r="AL14" i="1"/>
  <c r="AK14" i="1"/>
  <c r="AR12" i="1"/>
  <c r="AQ12" i="1"/>
  <c r="AP12" i="1"/>
  <c r="AO12" i="1"/>
  <c r="AR11" i="1"/>
  <c r="AQ11" i="1"/>
  <c r="AP11" i="1"/>
  <c r="AO11" i="1"/>
  <c r="AN11" i="1"/>
  <c r="AM11" i="1"/>
  <c r="AL11" i="1"/>
  <c r="AK11" i="1"/>
  <c r="AR9" i="1"/>
  <c r="AQ9" i="1"/>
  <c r="AP9" i="1"/>
  <c r="AO9" i="1"/>
  <c r="AN9" i="1"/>
  <c r="AM9" i="1"/>
  <c r="AL9" i="1"/>
  <c r="AK9" i="1"/>
  <c r="AR8" i="1"/>
  <c r="AQ8" i="1"/>
  <c r="AP8" i="1"/>
  <c r="AO8" i="1"/>
  <c r="AN8" i="1"/>
  <c r="AM8" i="1"/>
  <c r="AL8" i="1"/>
  <c r="AK8" i="1"/>
  <c r="AS52" i="1" l="1"/>
  <c r="AP52" i="1"/>
  <c r="AM52" i="1"/>
  <c r="AJ52" i="1"/>
  <c r="I52" i="1"/>
  <c r="C51" i="1"/>
  <c r="J49" i="1"/>
  <c r="H49" i="1"/>
  <c r="AL46" i="1"/>
  <c r="K46" i="1"/>
  <c r="H46" i="1"/>
  <c r="I39" i="1"/>
  <c r="J39" i="1" s="1"/>
  <c r="A8" i="1"/>
  <c r="D3" i="1"/>
  <c r="M8" i="1" l="1"/>
  <c r="L8" i="1"/>
  <c r="AF8" i="1"/>
  <c r="Y8" i="1"/>
  <c r="W8" i="1"/>
  <c r="Q8" i="1"/>
  <c r="B8" i="1"/>
  <c r="AO52" i="1"/>
  <c r="AQ52" i="1" s="1"/>
  <c r="AR52" i="1"/>
  <c r="AT52" i="1" s="1"/>
  <c r="A9" i="1"/>
  <c r="G44" i="1"/>
  <c r="I49" i="1" s="1"/>
  <c r="K49" i="1" s="1"/>
  <c r="AJ49" i="1" s="1"/>
  <c r="AG8" i="1" l="1"/>
  <c r="A10" i="1"/>
  <c r="B10" i="1" s="1"/>
  <c r="Y9" i="1"/>
  <c r="Q9" i="1"/>
  <c r="M9" i="1"/>
  <c r="L9" i="1"/>
  <c r="AF9" i="1"/>
  <c r="W9" i="1"/>
  <c r="N8" i="1"/>
  <c r="R8" i="1" s="1"/>
  <c r="B9" i="1"/>
  <c r="S8" i="1" l="1"/>
  <c r="X8" i="1"/>
  <c r="AG9" i="1"/>
  <c r="N9" i="1"/>
  <c r="R9" i="1" s="1"/>
  <c r="M10" i="1"/>
  <c r="AF10" i="1"/>
  <c r="L10" i="1"/>
  <c r="Y10" i="1"/>
  <c r="W10" i="1"/>
  <c r="Q10" i="1"/>
  <c r="A11" i="1"/>
  <c r="AG10" i="1" l="1"/>
  <c r="S9" i="1"/>
  <c r="T9" i="1" s="1"/>
  <c r="X9" i="1"/>
  <c r="Y11" i="1"/>
  <c r="M11" i="1"/>
  <c r="W11" i="1"/>
  <c r="Q11" i="1"/>
  <c r="L11" i="1"/>
  <c r="AF11" i="1"/>
  <c r="Z8" i="1"/>
  <c r="AA8" i="1" s="1"/>
  <c r="AB8" i="1" s="1"/>
  <c r="AC8" i="1" s="1"/>
  <c r="N10" i="1"/>
  <c r="R10" i="1" s="1"/>
  <c r="T8" i="1"/>
  <c r="B11" i="1"/>
  <c r="A12" i="1"/>
  <c r="N11" i="1" l="1"/>
  <c r="R11" i="1" s="1"/>
  <c r="AG11" i="1"/>
  <c r="Y12" i="1"/>
  <c r="M12" i="1"/>
  <c r="AF12" i="1"/>
  <c r="W12" i="1"/>
  <c r="Q12" i="1"/>
  <c r="L12" i="1"/>
  <c r="Z9" i="1"/>
  <c r="AA9" i="1" s="1"/>
  <c r="AB9" i="1" s="1"/>
  <c r="AC9" i="1" s="1"/>
  <c r="O9" i="1" s="1"/>
  <c r="P9" i="1" s="1"/>
  <c r="O8" i="1"/>
  <c r="P8" i="1" s="1"/>
  <c r="U8" i="1"/>
  <c r="V8" i="1" s="1"/>
  <c r="AD8" i="1" s="1"/>
  <c r="AE8" i="1" s="1"/>
  <c r="AH8" i="1" s="1"/>
  <c r="AI8" i="1" s="1"/>
  <c r="U9" i="1"/>
  <c r="V9" i="1" s="1"/>
  <c r="S10" i="1"/>
  <c r="T10" i="1" s="1"/>
  <c r="X10" i="1"/>
  <c r="Z10" i="1" s="1"/>
  <c r="AA10" i="1" s="1"/>
  <c r="AB10" i="1" s="1"/>
  <c r="A13" i="1"/>
  <c r="B12" i="1"/>
  <c r="AD9" i="1" l="1"/>
  <c r="AE9" i="1" s="1"/>
  <c r="AH9" i="1" s="1"/>
  <c r="AI9" i="1" s="1"/>
  <c r="AG12" i="1"/>
  <c r="AC10" i="1"/>
  <c r="O10" i="1" s="1"/>
  <c r="P10" i="1" s="1"/>
  <c r="N12" i="1"/>
  <c r="R12" i="1" s="1"/>
  <c r="U10" i="1"/>
  <c r="V10" i="1" s="1"/>
  <c r="AJ8" i="1"/>
  <c r="I8" i="1"/>
  <c r="J8" i="1" s="1"/>
  <c r="K8" i="1" s="1"/>
  <c r="X11" i="1"/>
  <c r="S11" i="1"/>
  <c r="B13" i="1"/>
  <c r="A14" i="1"/>
  <c r="AD10" i="1" l="1"/>
  <c r="AE10" i="1" s="1"/>
  <c r="AH10" i="1" s="1"/>
  <c r="AI10" i="1" s="1"/>
  <c r="M14" i="1"/>
  <c r="L14" i="1"/>
  <c r="T11" i="1"/>
  <c r="Z11" i="1"/>
  <c r="AA11" i="1" s="1"/>
  <c r="AB11" i="1" s="1"/>
  <c r="AC11" i="1" s="1"/>
  <c r="A15" i="1"/>
  <c r="AF14" i="1"/>
  <c r="Y14" i="1"/>
  <c r="W14" i="1"/>
  <c r="Q14" i="1"/>
  <c r="AJ9" i="1"/>
  <c r="S12" i="1"/>
  <c r="T12" i="1" s="1"/>
  <c r="X12" i="1"/>
  <c r="I9" i="1"/>
  <c r="J9" i="1" s="1"/>
  <c r="K9" i="1" s="1"/>
  <c r="B15" i="1"/>
  <c r="B14" i="1"/>
  <c r="N14" i="1" l="1"/>
  <c r="R14" i="1" s="1"/>
  <c r="S14" i="1" s="1"/>
  <c r="I10" i="1"/>
  <c r="J10" i="1" s="1"/>
  <c r="K10" i="1" s="1"/>
  <c r="AJ10" i="1"/>
  <c r="AG14" i="1"/>
  <c r="Z12" i="1"/>
  <c r="AA12" i="1" s="1"/>
  <c r="AB12" i="1" s="1"/>
  <c r="AC12" i="1" s="1"/>
  <c r="O12" i="1" s="1"/>
  <c r="P12" i="1" s="1"/>
  <c r="U12" i="1"/>
  <c r="V12" i="1" s="1"/>
  <c r="U11" i="1"/>
  <c r="V11" i="1" s="1"/>
  <c r="AD11" i="1" s="1"/>
  <c r="AE11" i="1" s="1"/>
  <c r="AH11" i="1" s="1"/>
  <c r="AI11" i="1" s="1"/>
  <c r="O11" i="1"/>
  <c r="P11" i="1" s="1"/>
  <c r="Q15" i="1"/>
  <c r="M15" i="1"/>
  <c r="L15" i="1"/>
  <c r="AF15" i="1"/>
  <c r="W15" i="1"/>
  <c r="Y15" i="1"/>
  <c r="A16" i="1"/>
  <c r="X14" i="1" l="1"/>
  <c r="Z14" i="1" s="1"/>
  <c r="AA14" i="1" s="1"/>
  <c r="AB14" i="1" s="1"/>
  <c r="AC14" i="1" s="1"/>
  <c r="AD12" i="1"/>
  <c r="AE12" i="1" s="1"/>
  <c r="AH12" i="1" s="1"/>
  <c r="AI12" i="1" s="1"/>
  <c r="T14" i="1"/>
  <c r="U14" i="1" s="1"/>
  <c r="V14" i="1" s="1"/>
  <c r="AJ11" i="1"/>
  <c r="I11" i="1"/>
  <c r="J11" i="1" s="1"/>
  <c r="K11" i="1" s="1"/>
  <c r="AG15" i="1"/>
  <c r="N15" i="1"/>
  <c r="R15" i="1" s="1"/>
  <c r="A17" i="1"/>
  <c r="B17" i="1" s="1"/>
  <c r="L16" i="1"/>
  <c r="AF16" i="1"/>
  <c r="W16" i="1"/>
  <c r="Y16" i="1"/>
  <c r="Q16" i="1"/>
  <c r="M16" i="1"/>
  <c r="B16" i="1"/>
  <c r="AD14" i="1" l="1"/>
  <c r="AE14" i="1" s="1"/>
  <c r="AH14" i="1" s="1"/>
  <c r="AI14" i="1" s="1"/>
  <c r="AG16" i="1"/>
  <c r="I12" i="1"/>
  <c r="J12" i="1" s="1"/>
  <c r="K12" i="1" s="1"/>
  <c r="AJ12" i="1"/>
  <c r="N16" i="1"/>
  <c r="R16" i="1" s="1"/>
  <c r="O14" i="1"/>
  <c r="P14" i="1" s="1"/>
  <c r="S15" i="1"/>
  <c r="T15" i="1" s="1"/>
  <c r="X15" i="1"/>
  <c r="Z15" i="1" s="1"/>
  <c r="AA15" i="1" s="1"/>
  <c r="AB15" i="1" s="1"/>
  <c r="Y17" i="1"/>
  <c r="W17" i="1"/>
  <c r="Q17" i="1"/>
  <c r="M17" i="1"/>
  <c r="L17" i="1"/>
  <c r="AF17" i="1"/>
  <c r="A18" i="1"/>
  <c r="I14" i="1" l="1"/>
  <c r="J14" i="1" s="1"/>
  <c r="K14" i="1" s="1"/>
  <c r="AC15" i="1"/>
  <c r="O15" i="1" s="1"/>
  <c r="P15" i="1" s="1"/>
  <c r="N17" i="1"/>
  <c r="R17" i="1" s="1"/>
  <c r="X17" i="1" s="1"/>
  <c r="Z17" i="1" s="1"/>
  <c r="AA17" i="1" s="1"/>
  <c r="AB17" i="1" s="1"/>
  <c r="AJ14" i="1"/>
  <c r="U15" i="1"/>
  <c r="V15" i="1" s="1"/>
  <c r="S16" i="1"/>
  <c r="T16" i="1" s="1"/>
  <c r="X16" i="1"/>
  <c r="Z16" i="1" s="1"/>
  <c r="AA16" i="1" s="1"/>
  <c r="AB16" i="1" s="1"/>
  <c r="Y18" i="1"/>
  <c r="W18" i="1"/>
  <c r="AF18" i="1"/>
  <c r="Q18" i="1"/>
  <c r="M18" i="1"/>
  <c r="L18" i="1"/>
  <c r="AG17" i="1"/>
  <c r="B18" i="1"/>
  <c r="A19" i="1"/>
  <c r="AD15" i="1" l="1"/>
  <c r="AE15" i="1" s="1"/>
  <c r="AH15" i="1" s="1"/>
  <c r="AI15" i="1" s="1"/>
  <c r="S17" i="1"/>
  <c r="T17" i="1" s="1"/>
  <c r="U17" i="1" s="1"/>
  <c r="V17" i="1" s="1"/>
  <c r="AC16" i="1"/>
  <c r="O16" i="1" s="1"/>
  <c r="P16" i="1" s="1"/>
  <c r="AG18" i="1"/>
  <c r="N18" i="1"/>
  <c r="R18" i="1" s="1"/>
  <c r="U16" i="1"/>
  <c r="V16" i="1" s="1"/>
  <c r="Y19" i="1"/>
  <c r="L19" i="1"/>
  <c r="W19" i="1"/>
  <c r="Q19" i="1"/>
  <c r="M19" i="1"/>
  <c r="AF19" i="1"/>
  <c r="AM12" i="1"/>
  <c r="A20" i="1"/>
  <c r="B19" i="1"/>
  <c r="AD16" i="1" l="1"/>
  <c r="AE16" i="1" s="1"/>
  <c r="AH16" i="1" s="1"/>
  <c r="AI16" i="1" s="1"/>
  <c r="I15" i="1"/>
  <c r="J15" i="1" s="1"/>
  <c r="K15" i="1" s="1"/>
  <c r="AJ15" i="1"/>
  <c r="AC17" i="1"/>
  <c r="AD17" i="1" s="1"/>
  <c r="AG19" i="1"/>
  <c r="N19" i="1"/>
  <c r="R19" i="1" s="1"/>
  <c r="S18" i="1"/>
  <c r="T18" i="1" s="1"/>
  <c r="X18" i="1"/>
  <c r="Z18" i="1" s="1"/>
  <c r="AA18" i="1" s="1"/>
  <c r="AB18" i="1" s="1"/>
  <c r="AN12" i="1"/>
  <c r="B20" i="1"/>
  <c r="A21" i="1"/>
  <c r="I16" i="1" l="1"/>
  <c r="J16" i="1" s="1"/>
  <c r="K16" i="1" s="1"/>
  <c r="AE17" i="1"/>
  <c r="AH17" i="1" s="1"/>
  <c r="AI17" i="1" s="1"/>
  <c r="O17" i="1"/>
  <c r="P17" i="1" s="1"/>
  <c r="AC18" i="1"/>
  <c r="O18" i="1" s="1"/>
  <c r="P18" i="1" s="1"/>
  <c r="AJ16" i="1"/>
  <c r="M21" i="1"/>
  <c r="L21" i="1"/>
  <c r="U18" i="1"/>
  <c r="V18" i="1" s="1"/>
  <c r="S19" i="1"/>
  <c r="T19" i="1" s="1"/>
  <c r="X19" i="1"/>
  <c r="Q21" i="1"/>
  <c r="AF21" i="1"/>
  <c r="Y21" i="1"/>
  <c r="W21" i="1"/>
  <c r="AK12" i="1"/>
  <c r="A22" i="1"/>
  <c r="B21" i="1"/>
  <c r="AD18" i="1" l="1"/>
  <c r="AE18" i="1" s="1"/>
  <c r="AH18" i="1" s="1"/>
  <c r="AI18" i="1" s="1"/>
  <c r="I17" i="1"/>
  <c r="J17" i="1" s="1"/>
  <c r="K17" i="1" s="1"/>
  <c r="AJ17" i="1"/>
  <c r="N21" i="1"/>
  <c r="R21" i="1" s="1"/>
  <c r="L22" i="1"/>
  <c r="M22" i="1"/>
  <c r="AG21" i="1"/>
  <c r="Z19" i="1"/>
  <c r="AA19" i="1" s="1"/>
  <c r="AB19" i="1" s="1"/>
  <c r="AC19" i="1" s="1"/>
  <c r="O19" i="1" s="1"/>
  <c r="P19" i="1" s="1"/>
  <c r="A23" i="1"/>
  <c r="A24" i="1" s="1"/>
  <c r="AF22" i="1"/>
  <c r="Y22" i="1"/>
  <c r="W22" i="1"/>
  <c r="Q22" i="1"/>
  <c r="U19" i="1"/>
  <c r="V19" i="1" s="1"/>
  <c r="AL12" i="1"/>
  <c r="B22" i="1"/>
  <c r="I18" i="1" l="1"/>
  <c r="J18" i="1" s="1"/>
  <c r="K18" i="1" s="1"/>
  <c r="AJ18" i="1"/>
  <c r="AG22" i="1"/>
  <c r="AD19" i="1"/>
  <c r="AE19" i="1" s="1"/>
  <c r="AH19" i="1" s="1"/>
  <c r="AI19" i="1" s="1"/>
  <c r="N22" i="1"/>
  <c r="R22" i="1" s="1"/>
  <c r="B23" i="1"/>
  <c r="W23" i="1"/>
  <c r="L23" i="1"/>
  <c r="AF23" i="1"/>
  <c r="Y23" i="1"/>
  <c r="Q23" i="1"/>
  <c r="M23" i="1"/>
  <c r="M24" i="1"/>
  <c r="L24" i="1"/>
  <c r="AF24" i="1"/>
  <c r="Y24" i="1"/>
  <c r="W24" i="1"/>
  <c r="Q24" i="1"/>
  <c r="S21" i="1"/>
  <c r="X21" i="1"/>
  <c r="AT14" i="1"/>
  <c r="B24" i="1"/>
  <c r="AS14" i="1"/>
  <c r="I19" i="1" l="1"/>
  <c r="J19" i="1" s="1"/>
  <c r="K19" i="1" s="1"/>
  <c r="AG24" i="1"/>
  <c r="AG23" i="1"/>
  <c r="N23" i="1"/>
  <c r="R23" i="1" s="1"/>
  <c r="AJ19" i="1"/>
  <c r="T21" i="1"/>
  <c r="U21" i="1" s="1"/>
  <c r="V21" i="1" s="1"/>
  <c r="Z21" i="1"/>
  <c r="AA21" i="1" s="1"/>
  <c r="AB21" i="1" s="1"/>
  <c r="AC21" i="1" s="1"/>
  <c r="N24" i="1"/>
  <c r="R24" i="1" s="1"/>
  <c r="X22" i="1"/>
  <c r="Z22" i="1" s="1"/>
  <c r="AA22" i="1" s="1"/>
  <c r="AB22" i="1" s="1"/>
  <c r="S22" i="1"/>
  <c r="T22" i="1" s="1"/>
  <c r="AU14" i="1"/>
  <c r="A25" i="1"/>
  <c r="AD21" i="1" l="1"/>
  <c r="AE21" i="1" s="1"/>
  <c r="AH21" i="1" s="1"/>
  <c r="AI21" i="1" s="1"/>
  <c r="O21" i="1"/>
  <c r="P21" i="1" s="1"/>
  <c r="AC22" i="1"/>
  <c r="O22" i="1" s="1"/>
  <c r="P22" i="1" s="1"/>
  <c r="X24" i="1"/>
  <c r="Z24" i="1" s="1"/>
  <c r="AA24" i="1" s="1"/>
  <c r="AB24" i="1" s="1"/>
  <c r="S24" i="1"/>
  <c r="S23" i="1"/>
  <c r="T23" i="1" s="1"/>
  <c r="X23" i="1"/>
  <c r="Z23" i="1" s="1"/>
  <c r="AA23" i="1" s="1"/>
  <c r="AB23" i="1" s="1"/>
  <c r="U22" i="1"/>
  <c r="V22" i="1" s="1"/>
  <c r="L25" i="1"/>
  <c r="AF25" i="1"/>
  <c r="Y25" i="1"/>
  <c r="W25" i="1"/>
  <c r="Q25" i="1"/>
  <c r="M25" i="1"/>
  <c r="B25" i="1"/>
  <c r="A26" i="1"/>
  <c r="AD22" i="1" l="1"/>
  <c r="AE22" i="1" s="1"/>
  <c r="AH22" i="1" s="1"/>
  <c r="AI22" i="1" s="1"/>
  <c r="I21" i="1"/>
  <c r="J21" i="1" s="1"/>
  <c r="K21" i="1" s="1"/>
  <c r="AJ21" i="1"/>
  <c r="AC23" i="1"/>
  <c r="O23" i="1" s="1"/>
  <c r="P23" i="1" s="1"/>
  <c r="N25" i="1"/>
  <c r="R25" i="1" s="1"/>
  <c r="U23" i="1"/>
  <c r="V23" i="1" s="1"/>
  <c r="L26" i="1"/>
  <c r="AF26" i="1"/>
  <c r="W26" i="1"/>
  <c r="Q26" i="1"/>
  <c r="Y26" i="1"/>
  <c r="M26" i="1"/>
  <c r="T24" i="1"/>
  <c r="AC24" i="1"/>
  <c r="AG25" i="1"/>
  <c r="A27" i="1"/>
  <c r="B26" i="1"/>
  <c r="I22" i="1" l="1"/>
  <c r="J22" i="1" s="1"/>
  <c r="K22" i="1" s="1"/>
  <c r="AD23" i="1"/>
  <c r="AE23" i="1" s="1"/>
  <c r="AH23" i="1" s="1"/>
  <c r="AI23" i="1" s="1"/>
  <c r="AJ22" i="1"/>
  <c r="M27" i="1"/>
  <c r="L27" i="1"/>
  <c r="Q27" i="1"/>
  <c r="AF27" i="1"/>
  <c r="Y27" i="1"/>
  <c r="W27" i="1"/>
  <c r="O24" i="1"/>
  <c r="P24" i="1" s="1"/>
  <c r="U24" i="1"/>
  <c r="V24" i="1" s="1"/>
  <c r="AD24" i="1" s="1"/>
  <c r="AE24" i="1" s="1"/>
  <c r="AH24" i="1" s="1"/>
  <c r="AI24" i="1" s="1"/>
  <c r="AG26" i="1"/>
  <c r="X25" i="1"/>
  <c r="Z25" i="1" s="1"/>
  <c r="AA25" i="1" s="1"/>
  <c r="AB25" i="1" s="1"/>
  <c r="S25" i="1"/>
  <c r="N26" i="1"/>
  <c r="R26" i="1" s="1"/>
  <c r="B27" i="1"/>
  <c r="A28" i="1"/>
  <c r="I24" i="1" l="1"/>
  <c r="J24" i="1" s="1"/>
  <c r="K24" i="1" s="1"/>
  <c r="I23" i="1"/>
  <c r="J23" i="1" s="1"/>
  <c r="K23" i="1" s="1"/>
  <c r="AJ23" i="1"/>
  <c r="N27" i="1"/>
  <c r="R27" i="1" s="1"/>
  <c r="M28" i="1"/>
  <c r="L28" i="1"/>
  <c r="AG27" i="1"/>
  <c r="AJ24" i="1"/>
  <c r="S26" i="1"/>
  <c r="T26" i="1" s="1"/>
  <c r="U26" i="1" s="1"/>
  <c r="V26" i="1" s="1"/>
  <c r="X26" i="1"/>
  <c r="Z26" i="1" s="1"/>
  <c r="AA26" i="1" s="1"/>
  <c r="AB26" i="1" s="1"/>
  <c r="AF28" i="1"/>
  <c r="Y28" i="1"/>
  <c r="W28" i="1"/>
  <c r="Q28" i="1"/>
  <c r="T25" i="1"/>
  <c r="AC25" i="1"/>
  <c r="A29" i="1"/>
  <c r="B28" i="1"/>
  <c r="AC26" i="1" l="1"/>
  <c r="O26" i="1" s="1"/>
  <c r="P26" i="1" s="1"/>
  <c r="N28" i="1"/>
  <c r="R28" i="1" s="1"/>
  <c r="AG28" i="1"/>
  <c r="S27" i="1"/>
  <c r="T27" i="1" s="1"/>
  <c r="X27" i="1"/>
  <c r="Z27" i="1" s="1"/>
  <c r="AA27" i="1" s="1"/>
  <c r="AB27" i="1" s="1"/>
  <c r="A30" i="1"/>
  <c r="AF29" i="1"/>
  <c r="Y29" i="1"/>
  <c r="W29" i="1"/>
  <c r="Q29" i="1"/>
  <c r="M29" i="1"/>
  <c r="L29" i="1"/>
  <c r="O25" i="1"/>
  <c r="P25" i="1" s="1"/>
  <c r="U25" i="1"/>
  <c r="V25" i="1" s="1"/>
  <c r="AD25" i="1" s="1"/>
  <c r="AE25" i="1" s="1"/>
  <c r="AH25" i="1" s="1"/>
  <c r="AI25" i="1" s="1"/>
  <c r="A31" i="1"/>
  <c r="B29" i="1"/>
  <c r="I25" i="1" l="1"/>
  <c r="J25" i="1" s="1"/>
  <c r="K25" i="1" s="1"/>
  <c r="AD26" i="1"/>
  <c r="AE26" i="1" s="1"/>
  <c r="AH26" i="1" s="1"/>
  <c r="AI26" i="1" s="1"/>
  <c r="M30" i="1"/>
  <c r="L30" i="1"/>
  <c r="AG29" i="1"/>
  <c r="AC27" i="1"/>
  <c r="O27" i="1" s="1"/>
  <c r="P27" i="1" s="1"/>
  <c r="N29" i="1"/>
  <c r="R29" i="1" s="1"/>
  <c r="AF31" i="1"/>
  <c r="M31" i="1"/>
  <c r="Y31" i="1"/>
  <c r="W31" i="1"/>
  <c r="Q31" i="1"/>
  <c r="L31" i="1"/>
  <c r="S28" i="1"/>
  <c r="T28" i="1" s="1"/>
  <c r="X28" i="1"/>
  <c r="Z28" i="1" s="1"/>
  <c r="AA28" i="1" s="1"/>
  <c r="AB28" i="1" s="1"/>
  <c r="B30" i="1"/>
  <c r="AF30" i="1"/>
  <c r="Y30" i="1"/>
  <c r="W30" i="1"/>
  <c r="Q30" i="1"/>
  <c r="U27" i="1"/>
  <c r="AJ25" i="1"/>
  <c r="AM23" i="1"/>
  <c r="B31" i="1"/>
  <c r="I26" i="1" l="1"/>
  <c r="J26" i="1" s="1"/>
  <c r="K26" i="1" s="1"/>
  <c r="AG31" i="1"/>
  <c r="AJ26" i="1"/>
  <c r="N30" i="1"/>
  <c r="R30" i="1" s="1"/>
  <c r="S30" i="1" s="1"/>
  <c r="T30" i="1" s="1"/>
  <c r="AG30" i="1"/>
  <c r="V27" i="1"/>
  <c r="AD27" i="1" s="1"/>
  <c r="AE27" i="1" s="1"/>
  <c r="AH27" i="1" s="1"/>
  <c r="AI27" i="1" s="1"/>
  <c r="AC28" i="1"/>
  <c r="O28" i="1" s="1"/>
  <c r="P28" i="1" s="1"/>
  <c r="U28" i="1"/>
  <c r="V28" i="1" s="1"/>
  <c r="S29" i="1"/>
  <c r="T29" i="1" s="1"/>
  <c r="X29" i="1"/>
  <c r="Z29" i="1" s="1"/>
  <c r="AA29" i="1" s="1"/>
  <c r="AB29" i="1" s="1"/>
  <c r="N31" i="1"/>
  <c r="R31" i="1" s="1"/>
  <c r="AN23" i="1"/>
  <c r="A32" i="1"/>
  <c r="I27" i="1" l="1"/>
  <c r="J27" i="1" s="1"/>
  <c r="K27" i="1" s="1"/>
  <c r="AD28" i="1"/>
  <c r="AE28" i="1" s="1"/>
  <c r="AH28" i="1" s="1"/>
  <c r="AI28" i="1" s="1"/>
  <c r="X30" i="1"/>
  <c r="Z30" i="1" s="1"/>
  <c r="AA30" i="1" s="1"/>
  <c r="AB30" i="1" s="1"/>
  <c r="AC30" i="1" s="1"/>
  <c r="O30" i="1" s="1"/>
  <c r="P30" i="1" s="1"/>
  <c r="AJ27" i="1"/>
  <c r="AC29" i="1"/>
  <c r="O29" i="1" s="1"/>
  <c r="P29" i="1" s="1"/>
  <c r="AF32" i="1"/>
  <c r="Y32" i="1"/>
  <c r="W32" i="1"/>
  <c r="Q32" i="1"/>
  <c r="M32" i="1"/>
  <c r="L32" i="1"/>
  <c r="U30" i="1"/>
  <c r="V30" i="1" s="1"/>
  <c r="S31" i="1"/>
  <c r="T31" i="1" s="1"/>
  <c r="X31" i="1"/>
  <c r="Z31" i="1" s="1"/>
  <c r="AA31" i="1" s="1"/>
  <c r="AB31" i="1" s="1"/>
  <c r="U29" i="1"/>
  <c r="V29" i="1" s="1"/>
  <c r="AL23" i="1"/>
  <c r="AK23" i="1"/>
  <c r="AT21" i="1"/>
  <c r="AS21" i="1"/>
  <c r="B32" i="1"/>
  <c r="A33" i="1"/>
  <c r="I28" i="1" l="1"/>
  <c r="J28" i="1" s="1"/>
  <c r="K28" i="1" s="1"/>
  <c r="AG32" i="1"/>
  <c r="AD30" i="1"/>
  <c r="AE30" i="1" s="1"/>
  <c r="AH30" i="1" s="1"/>
  <c r="AI30" i="1" s="1"/>
  <c r="AD29" i="1"/>
  <c r="AE29" i="1" s="1"/>
  <c r="AJ28" i="1"/>
  <c r="U31" i="1"/>
  <c r="V31" i="1" s="1"/>
  <c r="AF33" i="1"/>
  <c r="Y33" i="1"/>
  <c r="W33" i="1"/>
  <c r="Q33" i="1"/>
  <c r="M33" i="1"/>
  <c r="L33" i="1"/>
  <c r="N32" i="1"/>
  <c r="R32" i="1" s="1"/>
  <c r="AC31" i="1"/>
  <c r="O31" i="1" s="1"/>
  <c r="P31" i="1" s="1"/>
  <c r="AU21" i="1"/>
  <c r="A34" i="1"/>
  <c r="B33" i="1"/>
  <c r="I30" i="1" l="1"/>
  <c r="J30" i="1" s="1"/>
  <c r="K30" i="1" s="1"/>
  <c r="AD31" i="1"/>
  <c r="AE31" i="1" s="1"/>
  <c r="AH31" i="1" s="1"/>
  <c r="AI31" i="1" s="1"/>
  <c r="AJ30" i="1"/>
  <c r="AG33" i="1"/>
  <c r="AH29" i="1"/>
  <c r="AI29" i="1" s="1"/>
  <c r="AJ29" i="1"/>
  <c r="N33" i="1"/>
  <c r="R33" i="1" s="1"/>
  <c r="AF34" i="1"/>
  <c r="Y34" i="1"/>
  <c r="W34" i="1"/>
  <c r="Q34" i="1"/>
  <c r="M34" i="1"/>
  <c r="L34" i="1"/>
  <c r="S32" i="1"/>
  <c r="T32" i="1" s="1"/>
  <c r="X32" i="1"/>
  <c r="Z32" i="1" s="1"/>
  <c r="AA32" i="1" s="1"/>
  <c r="AB32" i="1" s="1"/>
  <c r="B34" i="1"/>
  <c r="A35" i="1"/>
  <c r="I29" i="1" l="1"/>
  <c r="J29" i="1" s="1"/>
  <c r="K29" i="1" s="1"/>
  <c r="I31" i="1"/>
  <c r="J31" i="1" s="1"/>
  <c r="K31" i="1" s="1"/>
  <c r="AG34" i="1"/>
  <c r="AJ31" i="1"/>
  <c r="M35" i="1"/>
  <c r="L35" i="1"/>
  <c r="AC32" i="1"/>
  <c r="O32" i="1" s="1"/>
  <c r="P32" i="1" s="1"/>
  <c r="N34" i="1"/>
  <c r="R34" i="1" s="1"/>
  <c r="X33" i="1"/>
  <c r="S33" i="1"/>
  <c r="AF35" i="1"/>
  <c r="Y35" i="1"/>
  <c r="Q35" i="1"/>
  <c r="W35" i="1"/>
  <c r="U32" i="1"/>
  <c r="V32" i="1" s="1"/>
  <c r="A36" i="1"/>
  <c r="B35" i="1"/>
  <c r="N35" i="1" l="1"/>
  <c r="R35" i="1" s="1"/>
  <c r="AD32" i="1"/>
  <c r="AE32" i="1" s="1"/>
  <c r="L36" i="1"/>
  <c r="M36" i="1"/>
  <c r="AG35" i="1"/>
  <c r="T33" i="1"/>
  <c r="A37" i="1"/>
  <c r="A38" i="1" s="1"/>
  <c r="B38" i="1" s="1"/>
  <c r="AF36" i="1"/>
  <c r="Y36" i="1"/>
  <c r="W36" i="1"/>
  <c r="Q36" i="1"/>
  <c r="Z33" i="1"/>
  <c r="AA33" i="1" s="1"/>
  <c r="AB33" i="1" s="1"/>
  <c r="AC33" i="1" s="1"/>
  <c r="X34" i="1"/>
  <c r="Z34" i="1" s="1"/>
  <c r="AA34" i="1" s="1"/>
  <c r="AB34" i="1" s="1"/>
  <c r="S34" i="1"/>
  <c r="T34" i="1" s="1"/>
  <c r="B36" i="1"/>
  <c r="Y37" i="1" l="1"/>
  <c r="W37" i="1"/>
  <c r="M37" i="1"/>
  <c r="Q37" i="1"/>
  <c r="L37" i="1"/>
  <c r="AF37" i="1"/>
  <c r="AG36" i="1"/>
  <c r="AH32" i="1"/>
  <c r="AN32" i="1"/>
  <c r="AM32" i="1"/>
  <c r="N36" i="1"/>
  <c r="R36" i="1" s="1"/>
  <c r="S36" i="1" s="1"/>
  <c r="T36" i="1" s="1"/>
  <c r="AJ32" i="1"/>
  <c r="AC34" i="1"/>
  <c r="O34" i="1" s="1"/>
  <c r="P34" i="1" s="1"/>
  <c r="B37" i="1"/>
  <c r="U33" i="1"/>
  <c r="V33" i="1" s="1"/>
  <c r="AD33" i="1" s="1"/>
  <c r="AE33" i="1" s="1"/>
  <c r="O33" i="1"/>
  <c r="P33" i="1" s="1"/>
  <c r="U34" i="1"/>
  <c r="X35" i="1"/>
  <c r="S35" i="1"/>
  <c r="N37" i="1" l="1"/>
  <c r="R37" i="1" s="1"/>
  <c r="S37" i="1" s="1"/>
  <c r="T37" i="1" s="1"/>
  <c r="AG37" i="1"/>
  <c r="AM33" i="1"/>
  <c r="AH33" i="1"/>
  <c r="AI33" i="1" s="1"/>
  <c r="AL33" i="1" s="1"/>
  <c r="AN33" i="1"/>
  <c r="AM34" i="1"/>
  <c r="V34" i="1"/>
  <c r="AD34" i="1" s="1"/>
  <c r="AE34" i="1" s="1"/>
  <c r="X36" i="1"/>
  <c r="Z36" i="1" s="1"/>
  <c r="AA36" i="1" s="1"/>
  <c r="AB36" i="1" s="1"/>
  <c r="AC36" i="1" s="1"/>
  <c r="O36" i="1" s="1"/>
  <c r="P36" i="1" s="1"/>
  <c r="AI32" i="1"/>
  <c r="AL32" i="1" s="1"/>
  <c r="AK32" i="1"/>
  <c r="T35" i="1"/>
  <c r="U35" i="1" s="1"/>
  <c r="V35" i="1" s="1"/>
  <c r="Z35" i="1"/>
  <c r="AA35" i="1" s="1"/>
  <c r="AB35" i="1" s="1"/>
  <c r="AC35" i="1" s="1"/>
  <c r="AJ33" i="1"/>
  <c r="U36" i="1"/>
  <c r="X37" i="1" l="1"/>
  <c r="Z37" i="1" s="1"/>
  <c r="AA37" i="1" s="1"/>
  <c r="AB37" i="1" s="1"/>
  <c r="AC37" i="1" s="1"/>
  <c r="I33" i="1"/>
  <c r="J33" i="1" s="1"/>
  <c r="K33" i="1" s="1"/>
  <c r="I32" i="1"/>
  <c r="J32" i="1" s="1"/>
  <c r="K32" i="1" s="1"/>
  <c r="U37" i="1"/>
  <c r="O37" i="1"/>
  <c r="P37" i="1" s="1"/>
  <c r="V36" i="1"/>
  <c r="AD36" i="1" s="1"/>
  <c r="AE36" i="1" s="1"/>
  <c r="AK33" i="1"/>
  <c r="AH34" i="1"/>
  <c r="AN34" i="1"/>
  <c r="AJ34" i="1"/>
  <c r="AD35" i="1"/>
  <c r="AE35" i="1" s="1"/>
  <c r="AH35" i="1" s="1"/>
  <c r="AI35" i="1" s="1"/>
  <c r="O35" i="1"/>
  <c r="P35" i="1" s="1"/>
  <c r="AT28" i="1"/>
  <c r="AS28" i="1"/>
  <c r="V37" i="1" l="1"/>
  <c r="I35" i="1"/>
  <c r="J35" i="1" s="1"/>
  <c r="K35" i="1" s="1"/>
  <c r="AM36" i="1"/>
  <c r="AH36" i="1"/>
  <c r="AN36" i="1"/>
  <c r="AI34" i="1"/>
  <c r="AL34" i="1" s="1"/>
  <c r="AK34" i="1"/>
  <c r="AJ36" i="1"/>
  <c r="AJ35" i="1"/>
  <c r="AU28" i="1"/>
  <c r="AD37" i="1" l="1"/>
  <c r="I34" i="1"/>
  <c r="J34" i="1" s="1"/>
  <c r="K34" i="1" s="1"/>
  <c r="AI36" i="1"/>
  <c r="AL36" i="1" s="1"/>
  <c r="AK36" i="1"/>
  <c r="AM35" i="1"/>
  <c r="AE37" i="1" l="1"/>
  <c r="AJ37" i="1" s="1"/>
  <c r="AM37" i="1"/>
  <c r="I36" i="1"/>
  <c r="J36" i="1" s="1"/>
  <c r="K36" i="1" s="1"/>
  <c r="AH37" i="1" l="1"/>
  <c r="AN37" i="1"/>
  <c r="AN35" i="1"/>
  <c r="AK35" i="1"/>
  <c r="AI37" i="1" l="1"/>
  <c r="AL37" i="1" s="1"/>
  <c r="AK37" i="1"/>
  <c r="K52" i="1"/>
  <c r="AK52" i="1" s="1"/>
  <c r="AL35" i="1"/>
  <c r="I37" i="1" l="1"/>
  <c r="J37" i="1" s="1"/>
  <c r="K37" i="1" s="1"/>
  <c r="AK39" i="1"/>
  <c r="AL52" i="1"/>
  <c r="AN52" i="1" s="1"/>
  <c r="AT35" i="1" l="1"/>
  <c r="AT39" i="1" s="1"/>
  <c r="AS35" i="1"/>
  <c r="AU35" i="1" l="1"/>
  <c r="AU39" i="1" s="1"/>
  <c r="G43" i="1" s="1"/>
  <c r="AS39" i="1"/>
  <c r="G47" i="1" l="1"/>
  <c r="J46" i="1" s="1"/>
  <c r="AJ46" i="1" s="1"/>
  <c r="I46" i="1"/>
  <c r="L46" i="1" s="1"/>
  <c r="G48" i="1"/>
  <c r="AK46" i="1" s="1"/>
  <c r="AM46" i="1" s="1"/>
  <c r="AN46" i="1" l="1"/>
  <c r="K39" i="1" l="1"/>
  <c r="I43" i="1"/>
  <c r="G42" i="1"/>
  <c r="H43" i="1"/>
  <c r="J43" i="1"/>
  <c r="G45" i="1" l="1"/>
  <c r="H52" i="1"/>
  <c r="J52" i="1" s="1"/>
  <c r="C52" i="1" s="1"/>
</calcChain>
</file>

<file path=xl/sharedStrings.xml><?xml version="1.0" encoding="utf-8"?>
<sst xmlns="http://schemas.openxmlformats.org/spreadsheetml/2006/main" count="98" uniqueCount="64">
  <si>
    <t>出勤表</t>
    <rPh sb="0" eb="2">
      <t>シュッキン</t>
    </rPh>
    <rPh sb="2" eb="3">
      <t>ヒョウ</t>
    </rPh>
    <phoneticPr fontId="3"/>
  </si>
  <si>
    <t>所属</t>
    <rPh sb="0" eb="2">
      <t>ショゾク</t>
    </rPh>
    <phoneticPr fontId="3"/>
  </si>
  <si>
    <t>月日</t>
    <rPh sb="0" eb="2">
      <t>ツキヒ</t>
    </rPh>
    <phoneticPr fontId="3"/>
  </si>
  <si>
    <t>曜日</t>
    <rPh sb="0" eb="2">
      <t>ヨウビ</t>
    </rPh>
    <phoneticPr fontId="3"/>
  </si>
  <si>
    <t>休日
有給</t>
    <rPh sb="0" eb="2">
      <t>キュウジツ</t>
    </rPh>
    <rPh sb="3" eb="5">
      <t>ユウキュウ</t>
    </rPh>
    <phoneticPr fontId="3"/>
  </si>
  <si>
    <t>勤務時間</t>
    <rPh sb="0" eb="4">
      <t>キンムジカン</t>
    </rPh>
    <phoneticPr fontId="3"/>
  </si>
  <si>
    <t>勤務時間</t>
    <rPh sb="0" eb="2">
      <t>キンム</t>
    </rPh>
    <rPh sb="2" eb="4">
      <t>ジカン</t>
    </rPh>
    <phoneticPr fontId="3"/>
  </si>
  <si>
    <t>通常</t>
    <rPh sb="0" eb="2">
      <t>ツウジョウ</t>
    </rPh>
    <phoneticPr fontId="3"/>
  </si>
  <si>
    <t>残業</t>
    <rPh sb="0" eb="2">
      <t>ザンギョウ</t>
    </rPh>
    <phoneticPr fontId="3"/>
  </si>
  <si>
    <t>出勤</t>
    <rPh sb="0" eb="2">
      <t>シュッキン</t>
    </rPh>
    <phoneticPr fontId="3"/>
  </si>
  <si>
    <t>退勤</t>
    <rPh sb="0" eb="2">
      <t>タイキン</t>
    </rPh>
    <phoneticPr fontId="3"/>
  </si>
  <si>
    <t>休憩</t>
    <rPh sb="0" eb="2">
      <t>キュウケイ</t>
    </rPh>
    <phoneticPr fontId="3"/>
  </si>
  <si>
    <t>基本給</t>
    <rPh sb="0" eb="3">
      <t>キホンキュウ</t>
    </rPh>
    <phoneticPr fontId="3"/>
  </si>
  <si>
    <t>通　　　常</t>
    <rPh sb="0" eb="1">
      <t>ツウ</t>
    </rPh>
    <rPh sb="4" eb="5">
      <t>ツネ</t>
    </rPh>
    <phoneticPr fontId="3"/>
  </si>
  <si>
    <t>☆有給取得状況（    /　　日）☆</t>
    <rPh sb="1" eb="3">
      <t>ユウキュウ</t>
    </rPh>
    <rPh sb="3" eb="5">
      <t>シュトク</t>
    </rPh>
    <rPh sb="5" eb="7">
      <t>ジョウキョウ</t>
    </rPh>
    <rPh sb="15" eb="16">
      <t>ニチ</t>
    </rPh>
    <phoneticPr fontId="3"/>
  </si>
  <si>
    <t>日　数</t>
    <rPh sb="0" eb="1">
      <t>ヒ</t>
    </rPh>
    <rPh sb="2" eb="3">
      <t>スウ</t>
    </rPh>
    <phoneticPr fontId="3"/>
  </si>
  <si>
    <t>勤務時間合計</t>
    <rPh sb="0" eb="2">
      <t>キンム</t>
    </rPh>
    <rPh sb="2" eb="4">
      <t>ジカン</t>
    </rPh>
    <rPh sb="4" eb="6">
      <t>ゴウケイ</t>
    </rPh>
    <phoneticPr fontId="3"/>
  </si>
  <si>
    <t>基本労働</t>
    <rPh sb="0" eb="2">
      <t>キホン</t>
    </rPh>
    <rPh sb="2" eb="4">
      <t>ロウドウ</t>
    </rPh>
    <phoneticPr fontId="3"/>
  </si>
  <si>
    <t>手当</t>
    <rPh sb="0" eb="2">
      <t>テアテ</t>
    </rPh>
    <phoneticPr fontId="3"/>
  </si>
  <si>
    <t>残業時間</t>
    <rPh sb="0" eb="2">
      <t>ザンギョウ</t>
    </rPh>
    <rPh sb="2" eb="4">
      <t>ジカン</t>
    </rPh>
    <phoneticPr fontId="3"/>
  </si>
  <si>
    <t>休日</t>
    <rPh sb="0" eb="2">
      <t>キュウジツ</t>
    </rPh>
    <phoneticPr fontId="3"/>
  </si>
  <si>
    <t>〇  残業〇</t>
    <rPh sb="3" eb="5">
      <t>ザンギョウ</t>
    </rPh>
    <phoneticPr fontId="3"/>
  </si>
  <si>
    <t>資格手当</t>
    <rPh sb="0" eb="2">
      <t>シカク</t>
    </rPh>
    <rPh sb="2" eb="4">
      <t>テアテ</t>
    </rPh>
    <phoneticPr fontId="3"/>
  </si>
  <si>
    <t>深夜早朝</t>
    <rPh sb="0" eb="2">
      <t>シンヤ</t>
    </rPh>
    <rPh sb="2" eb="4">
      <t>ソウチョウ</t>
    </rPh>
    <phoneticPr fontId="3"/>
  </si>
  <si>
    <t>残業時間合計</t>
    <rPh sb="0" eb="2">
      <t>ザンギョウ</t>
    </rPh>
    <rPh sb="2" eb="4">
      <t>ジカン</t>
    </rPh>
    <rPh sb="4" eb="6">
      <t>ゴウケイ</t>
    </rPh>
    <phoneticPr fontId="3"/>
  </si>
  <si>
    <t>60H内残業計</t>
    <rPh sb="3" eb="4">
      <t>ナイ</t>
    </rPh>
    <rPh sb="4" eb="6">
      <t>ザンギョウ</t>
    </rPh>
    <rPh sb="6" eb="7">
      <t>ケイ</t>
    </rPh>
    <phoneticPr fontId="3"/>
  </si>
  <si>
    <t>60H内残業単価</t>
    <rPh sb="3" eb="4">
      <t>ナイ</t>
    </rPh>
    <rPh sb="4" eb="6">
      <t>ザンギョウ</t>
    </rPh>
    <rPh sb="6" eb="8">
      <t>タンカ</t>
    </rPh>
    <phoneticPr fontId="3"/>
  </si>
  <si>
    <t>60H内残業金額計</t>
    <rPh sb="3" eb="4">
      <t>ナイ</t>
    </rPh>
    <rPh sb="4" eb="6">
      <t>ザンギョウ</t>
    </rPh>
    <rPh sb="6" eb="8">
      <t>キンガク</t>
    </rPh>
    <rPh sb="8" eb="9">
      <t>ケイ</t>
    </rPh>
    <phoneticPr fontId="3"/>
  </si>
  <si>
    <t>60H内残業金額</t>
    <rPh sb="3" eb="4">
      <t>ナイ</t>
    </rPh>
    <rPh sb="4" eb="6">
      <t>ザンギョウ</t>
    </rPh>
    <rPh sb="6" eb="8">
      <t>キンガク</t>
    </rPh>
    <phoneticPr fontId="3"/>
  </si>
  <si>
    <t>60H超残業計</t>
    <rPh sb="3" eb="4">
      <t>チョウ</t>
    </rPh>
    <rPh sb="4" eb="6">
      <t>ザンギョウ</t>
    </rPh>
    <rPh sb="6" eb="7">
      <t>ケイ</t>
    </rPh>
    <phoneticPr fontId="3"/>
  </si>
  <si>
    <t>60H超残業単価</t>
    <rPh sb="3" eb="4">
      <t>チョウ</t>
    </rPh>
    <rPh sb="4" eb="6">
      <t>ザンギョウ</t>
    </rPh>
    <rPh sb="6" eb="8">
      <t>タンカ</t>
    </rPh>
    <phoneticPr fontId="3"/>
  </si>
  <si>
    <t>60H超残業金額</t>
    <rPh sb="3" eb="4">
      <t>チョウ</t>
    </rPh>
    <rPh sb="4" eb="6">
      <t>ザンギョウ</t>
    </rPh>
    <rPh sb="6" eb="8">
      <t>キンガク</t>
    </rPh>
    <phoneticPr fontId="3"/>
  </si>
  <si>
    <t>残業合計</t>
    <rPh sb="0" eb="2">
      <t>ザンギョウ</t>
    </rPh>
    <rPh sb="2" eb="4">
      <t>ゴウケイ</t>
    </rPh>
    <phoneticPr fontId="3"/>
  </si>
  <si>
    <t>無事故手当</t>
    <rPh sb="0" eb="5">
      <t>ムジコテアテ</t>
    </rPh>
    <phoneticPr fontId="3"/>
  </si>
  <si>
    <t>残業内訳</t>
    <rPh sb="0" eb="2">
      <t>ザンギョウ</t>
    </rPh>
    <rPh sb="2" eb="4">
      <t>ウチワケ</t>
    </rPh>
    <phoneticPr fontId="3"/>
  </si>
  <si>
    <t>60H以内</t>
    <rPh sb="3" eb="5">
      <t>イナイ</t>
    </rPh>
    <phoneticPr fontId="3"/>
  </si>
  <si>
    <t>●  休日（1.35）●</t>
    <rPh sb="3" eb="5">
      <t>キュウジツ</t>
    </rPh>
    <phoneticPr fontId="3"/>
  </si>
  <si>
    <t>60H以上</t>
    <rPh sb="3" eb="5">
      <t>イジョウ</t>
    </rPh>
    <phoneticPr fontId="3"/>
  </si>
  <si>
    <t>勤務時間計</t>
    <rPh sb="0" eb="2">
      <t>キンム</t>
    </rPh>
    <rPh sb="2" eb="4">
      <t>ジカン</t>
    </rPh>
    <rPh sb="4" eb="5">
      <t>ケイ</t>
    </rPh>
    <phoneticPr fontId="3"/>
  </si>
  <si>
    <t>休日単価</t>
    <rPh sb="0" eb="2">
      <t>キュウジツ</t>
    </rPh>
    <rPh sb="2" eb="4">
      <t>タンカ</t>
    </rPh>
    <phoneticPr fontId="3"/>
  </si>
  <si>
    <t>休日金額計</t>
    <rPh sb="0" eb="2">
      <t>キュウジツ</t>
    </rPh>
    <rPh sb="2" eb="4">
      <t>キンガク</t>
    </rPh>
    <rPh sb="4" eb="5">
      <t>ケイ</t>
    </rPh>
    <phoneticPr fontId="3"/>
  </si>
  <si>
    <t>休日合計</t>
    <rPh sb="0" eb="2">
      <t>キュウジツ</t>
    </rPh>
    <rPh sb="2" eb="4">
      <t>ゴウケイ</t>
    </rPh>
    <phoneticPr fontId="3"/>
  </si>
  <si>
    <t>調整給</t>
    <rPh sb="0" eb="2">
      <t>チョウセイ</t>
    </rPh>
    <rPh sb="2" eb="3">
      <t>キュウ</t>
    </rPh>
    <phoneticPr fontId="3"/>
  </si>
  <si>
    <t>交通費</t>
    <rPh sb="0" eb="3">
      <t>コウツウヒ</t>
    </rPh>
    <phoneticPr fontId="3"/>
  </si>
  <si>
    <t>早朝深夜（1.25）</t>
    <rPh sb="0" eb="4">
      <t>ソウチョウシンヤ</t>
    </rPh>
    <phoneticPr fontId="3"/>
  </si>
  <si>
    <t>早朝深夜（1.5）</t>
    <rPh sb="0" eb="4">
      <t>ソウチョウシンヤ</t>
    </rPh>
    <phoneticPr fontId="3"/>
  </si>
  <si>
    <t>早朝深夜（1.75）</t>
    <rPh sb="0" eb="4">
      <t>ソウチョウシンヤ</t>
    </rPh>
    <phoneticPr fontId="3"/>
  </si>
  <si>
    <t>早朝深夜（1.6）</t>
    <rPh sb="0" eb="4">
      <t>ソウチョウシンヤ</t>
    </rPh>
    <phoneticPr fontId="3"/>
  </si>
  <si>
    <t>早朝深夜（1.85）</t>
    <rPh sb="0" eb="4">
      <t>ソウチョウシンヤ</t>
    </rPh>
    <phoneticPr fontId="3"/>
  </si>
  <si>
    <t>合計</t>
    <rPh sb="0" eb="2">
      <t>ゴウケイ</t>
    </rPh>
    <phoneticPr fontId="3"/>
  </si>
  <si>
    <t>勤務時間計</t>
    <rPh sb="0" eb="2">
      <t>キンム</t>
    </rPh>
    <rPh sb="2" eb="5">
      <t>ジカンケイ</t>
    </rPh>
    <phoneticPr fontId="3"/>
  </si>
  <si>
    <t>早朝深夜単価</t>
    <rPh sb="0" eb="2">
      <t>ソウチョウ</t>
    </rPh>
    <rPh sb="2" eb="4">
      <t>シンヤ</t>
    </rPh>
    <rPh sb="4" eb="6">
      <t>タンカ</t>
    </rPh>
    <phoneticPr fontId="3"/>
  </si>
  <si>
    <t>早朝深夜合計</t>
    <rPh sb="0" eb="2">
      <t>ソウチョウ</t>
    </rPh>
    <rPh sb="2" eb="4">
      <t>シンヤ</t>
    </rPh>
    <rPh sb="4" eb="6">
      <t>ゴウケイ</t>
    </rPh>
    <phoneticPr fontId="3"/>
  </si>
  <si>
    <t>総支給額</t>
    <rPh sb="0" eb="3">
      <t>ソウシキュウ</t>
    </rPh>
    <rPh sb="3" eb="4">
      <t>ガク</t>
    </rPh>
    <phoneticPr fontId="3"/>
  </si>
  <si>
    <t>6休　３６万円</t>
    <rPh sb="1" eb="2">
      <t>キュウ</t>
    </rPh>
    <rPh sb="5" eb="7">
      <t>マンエン</t>
    </rPh>
    <phoneticPr fontId="3"/>
  </si>
  <si>
    <t>早朝深夜(0.25)
(22:00~5:00)</t>
  </si>
  <si>
    <t>〇 休日（1.25）〇</t>
  </si>
  <si>
    <t>早朝深夜(1.75)
(22:00~5:00)</t>
  </si>
  <si>
    <t>●休日（1.35）●</t>
  </si>
  <si>
    <t>早朝深夜(1.6)
(22:00~5:00)</t>
  </si>
  <si>
    <t>早朝深夜(1.85)
(22:00~5:00)</t>
  </si>
  <si>
    <t>通常</t>
  </si>
  <si>
    <t>残業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</si>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</sst>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;@"/>
    <numFmt numFmtId="177" formatCode="aaa"/>
    <numFmt numFmtId="178" formatCode="[h]:mm"/>
    <numFmt numFmtId="179" formatCode="yyyy/m/d\ h:mm;@"/>
    <numFmt numFmtId="180" formatCode="&quot;¥&quot;#,##0_);[Red]\(&quot;¥&quot;#,##0\)"/>
    <numFmt numFmtId="181" formatCode="#,##0;[Red]#,##0"/>
  </numFmts>
  <fonts count="20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2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4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8.5"/>
      <color theme="1"/>
      <name val="游ゴシック"/>
      <family val="3"/>
      <charset val="128"/>
      <scheme val="minor"/>
    </font>
    <font>
      <sz val="12"/>
      <name val="宋体"/>
      <family val="3"/>
      <charset val="128"/>
    </font>
    <font>
      <sz val="12"/>
      <name val="游ゴシック"/>
      <family val="2"/>
      <scheme val="minor"/>
    </font>
    <font>
      <sz val="9"/>
      <color theme="1"/>
      <name val="游ゴシック"/>
      <family val="3"/>
      <charset val="128"/>
      <scheme val="minor"/>
    </font>
    <font>
      <sz val="11.5"/>
      <color theme="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2"/>
      <color theme="0"/>
      <name val="游ゴシック"/>
      <family val="2"/>
      <scheme val="minor"/>
    </font>
    <font>
      <sz val="20"/>
      <color theme="1"/>
      <name val="游ゴシック"/>
      <family val="3"/>
      <charset val="128"/>
      <scheme val="minor"/>
    </font>
    <font>
      <sz val="9"/>
      <name val="BIZ UDPゴシック"/>
      <family val="3"/>
      <charset val="128"/>
    </font>
    <font>
      <b/>
      <sz val="12"/>
      <color rgb="FFFF0000"/>
      <name val="游ゴシック"/>
      <family val="2"/>
      <scheme val="minor"/>
    </font>
    <font>
      <b/>
      <sz val="12"/>
      <color rgb="FFFF0000"/>
      <name val="游ゴシック"/>
      <family val="3"/>
      <charset val="128"/>
      <scheme val="minor"/>
    </font>
    <font>
      <b/>
      <sz val="9"/>
      <color rgb="FFFF0000"/>
      <name val="BIZ UDP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12"/>
      </left>
      <right/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12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1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12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2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12"/>
      </left>
      <right/>
      <top style="thin">
        <color indexed="12"/>
      </top>
      <bottom style="thin">
        <color indexed="64"/>
      </bottom>
      <diagonal/>
    </border>
    <border>
      <left/>
      <right style="thin">
        <color indexed="12"/>
      </right>
      <top style="thin">
        <color indexed="12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12"/>
      </left>
      <right/>
      <top style="thin">
        <color indexed="64"/>
      </top>
      <bottom/>
      <diagonal/>
    </border>
    <border>
      <left style="thin">
        <color indexed="12"/>
      </left>
      <right/>
      <top style="thin">
        <color indexed="64"/>
      </top>
      <bottom style="thin">
        <color indexed="12"/>
      </bottom>
      <diagonal/>
    </border>
    <border>
      <left/>
      <right style="thin">
        <color indexed="12"/>
      </right>
      <top style="thin">
        <color indexed="64"/>
      </top>
      <bottom style="thin">
        <color indexed="12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222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5" fillId="0" borderId="0" xfId="0" applyFont="1"/>
    <xf numFmtId="20" fontId="2" fillId="0" borderId="0" xfId="0" applyNumberFormat="1" applyFont="1"/>
    <xf numFmtId="14" fontId="2" fillId="0" borderId="0" xfId="0" applyNumberFormat="1" applyFont="1"/>
    <xf numFmtId="0" fontId="4" fillId="8" borderId="12" xfId="0" applyFont="1" applyFill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/>
    </xf>
    <xf numFmtId="46" fontId="2" fillId="0" borderId="0" xfId="0" applyNumberFormat="1" applyFont="1"/>
    <xf numFmtId="46" fontId="2" fillId="0" borderId="0" xfId="0" applyNumberFormat="1" applyFont="1" applyAlignment="1">
      <alignment horizontal="right"/>
    </xf>
    <xf numFmtId="178" fontId="2" fillId="0" borderId="0" xfId="0" applyNumberFormat="1" applyFont="1"/>
    <xf numFmtId="178" fontId="2" fillId="0" borderId="0" xfId="0" applyNumberFormat="1" applyFont="1" applyAlignment="1">
      <alignment horizontal="right"/>
    </xf>
    <xf numFmtId="180" fontId="2" fillId="0" borderId="0" xfId="0" applyNumberFormat="1" applyFont="1" applyAlignment="1">
      <alignment vertical="center"/>
    </xf>
    <xf numFmtId="0" fontId="10" fillId="9" borderId="0" xfId="0" applyFont="1" applyFill="1" applyAlignment="1">
      <alignment horizontal="center" vertical="center"/>
    </xf>
    <xf numFmtId="0" fontId="2" fillId="9" borderId="0" xfId="0" applyFont="1" applyFill="1"/>
    <xf numFmtId="38" fontId="2" fillId="9" borderId="0" xfId="1" applyFont="1" applyFill="1" applyBorder="1" applyAlignment="1">
      <alignment horizontal="center" vertical="center"/>
    </xf>
    <xf numFmtId="178" fontId="2" fillId="9" borderId="0" xfId="0" applyNumberFormat="1" applyFont="1" applyFill="1"/>
    <xf numFmtId="0" fontId="11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/>
    </xf>
    <xf numFmtId="178" fontId="2" fillId="0" borderId="3" xfId="0" applyNumberFormat="1" applyFont="1" applyBorder="1" applyAlignment="1">
      <alignment horizontal="center"/>
    </xf>
    <xf numFmtId="38" fontId="2" fillId="0" borderId="3" xfId="1" applyFont="1" applyFill="1" applyBorder="1" applyAlignment="1">
      <alignment horizontal="center"/>
    </xf>
    <xf numFmtId="181" fontId="2" fillId="0" borderId="3" xfId="0" applyNumberFormat="1" applyFont="1" applyBorder="1" applyAlignment="1">
      <alignment horizontal="center"/>
    </xf>
    <xf numFmtId="38" fontId="2" fillId="0" borderId="3" xfId="1" applyFont="1" applyBorder="1" applyAlignment="1">
      <alignment horizontal="center" vertical="center"/>
    </xf>
    <xf numFmtId="38" fontId="2" fillId="9" borderId="0" xfId="1" applyFont="1" applyFill="1" applyBorder="1" applyAlignment="1">
      <alignment horizontal="right" vertical="center"/>
    </xf>
    <xf numFmtId="0" fontId="2" fillId="0" borderId="3" xfId="0" applyFont="1" applyBorder="1"/>
    <xf numFmtId="178" fontId="14" fillId="9" borderId="0" xfId="0" applyNumberFormat="1" applyFont="1" applyFill="1"/>
    <xf numFmtId="38" fontId="2" fillId="0" borderId="3" xfId="1" applyFont="1" applyBorder="1" applyAlignment="1">
      <alignment horizontal="center"/>
    </xf>
    <xf numFmtId="38" fontId="2" fillId="10" borderId="3" xfId="1" applyFont="1" applyFill="1" applyBorder="1" applyAlignment="1">
      <alignment horizontal="center"/>
    </xf>
    <xf numFmtId="38" fontId="2" fillId="9" borderId="0" xfId="1" applyFont="1" applyFill="1" applyBorder="1" applyAlignment="1">
      <alignment horizontal="right"/>
    </xf>
    <xf numFmtId="0" fontId="10" fillId="0" borderId="0" xfId="0" applyFont="1"/>
    <xf numFmtId="178" fontId="2" fillId="9" borderId="0" xfId="0" applyNumberFormat="1" applyFont="1" applyFill="1" applyAlignment="1">
      <alignment horizontal="right"/>
    </xf>
    <xf numFmtId="0" fontId="11" fillId="0" borderId="3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38" fontId="15" fillId="0" borderId="0" xfId="1" applyFont="1" applyBorder="1" applyAlignment="1">
      <alignment horizontal="right"/>
    </xf>
    <xf numFmtId="178" fontId="2" fillId="0" borderId="3" xfId="0" applyNumberFormat="1" applyFont="1" applyBorder="1" applyAlignment="1">
      <alignment horizontal="center" vertical="center"/>
    </xf>
    <xf numFmtId="181" fontId="2" fillId="10" borderId="3" xfId="0" applyNumberFormat="1" applyFont="1" applyFill="1" applyBorder="1" applyAlignment="1">
      <alignment horizontal="center" vertical="center"/>
    </xf>
    <xf numFmtId="20" fontId="2" fillId="0" borderId="3" xfId="0" applyNumberFormat="1" applyFont="1" applyBorder="1" applyAlignment="1">
      <alignment horizontal="center" vertical="center"/>
    </xf>
    <xf numFmtId="181" fontId="2" fillId="0" borderId="3" xfId="0" applyNumberFormat="1" applyFont="1" applyBorder="1" applyAlignment="1">
      <alignment horizontal="center" vertical="center"/>
    </xf>
    <xf numFmtId="181" fontId="2" fillId="10" borderId="3" xfId="0" applyNumberFormat="1" applyFont="1" applyFill="1" applyBorder="1" applyAlignment="1">
      <alignment horizontal="center"/>
    </xf>
    <xf numFmtId="20" fontId="2" fillId="0" borderId="33" xfId="0" applyNumberFormat="1" applyFont="1" applyBorder="1" applyAlignment="1">
      <alignment horizontal="center" vertical="center"/>
    </xf>
    <xf numFmtId="181" fontId="2" fillId="10" borderId="8" xfId="0" applyNumberFormat="1" applyFont="1" applyFill="1" applyBorder="1" applyAlignment="1">
      <alignment horizontal="center"/>
    </xf>
    <xf numFmtId="180" fontId="2" fillId="0" borderId="0" xfId="0" applyNumberFormat="1" applyFont="1" applyAlignment="1">
      <alignment horizontal="center"/>
    </xf>
    <xf numFmtId="178" fontId="10" fillId="0" borderId="17" xfId="0" applyNumberFormat="1" applyFont="1" applyBorder="1"/>
    <xf numFmtId="178" fontId="10" fillId="0" borderId="20" xfId="0" applyNumberFormat="1" applyFont="1" applyBorder="1"/>
    <xf numFmtId="178" fontId="10" fillId="0" borderId="14" xfId="0" applyNumberFormat="1" applyFont="1" applyBorder="1"/>
    <xf numFmtId="179" fontId="10" fillId="0" borderId="20" xfId="0" applyNumberFormat="1" applyFont="1" applyBorder="1"/>
    <xf numFmtId="179" fontId="10" fillId="5" borderId="20" xfId="0" applyNumberFormat="1" applyFont="1" applyFill="1" applyBorder="1"/>
    <xf numFmtId="177" fontId="13" fillId="0" borderId="20" xfId="0" applyNumberFormat="1" applyFont="1" applyBorder="1" applyAlignment="1">
      <alignment horizontal="center"/>
    </xf>
    <xf numFmtId="14" fontId="13" fillId="0" borderId="14" xfId="0" applyNumberFormat="1" applyFont="1" applyBorder="1"/>
    <xf numFmtId="0" fontId="10" fillId="0" borderId="0" xfId="0" applyFont="1" applyAlignment="1">
      <alignment horizontal="right"/>
    </xf>
    <xf numFmtId="14" fontId="13" fillId="0" borderId="20" xfId="0" applyNumberFormat="1" applyFont="1" applyBorder="1"/>
    <xf numFmtId="178" fontId="10" fillId="0" borderId="23" xfId="0" applyNumberFormat="1" applyFont="1" applyBorder="1"/>
    <xf numFmtId="14" fontId="13" fillId="0" borderId="42" xfId="0" applyNumberFormat="1" applyFont="1" applyBorder="1"/>
    <xf numFmtId="178" fontId="10" fillId="0" borderId="43" xfId="0" applyNumberFormat="1" applyFont="1" applyBorder="1"/>
    <xf numFmtId="178" fontId="17" fillId="0" borderId="14" xfId="0" applyNumberFormat="1" applyFont="1" applyBorder="1"/>
    <xf numFmtId="178" fontId="10" fillId="0" borderId="24" xfId="0" applyNumberFormat="1" applyFont="1" applyBorder="1"/>
    <xf numFmtId="0" fontId="13" fillId="0" borderId="1" xfId="0" applyFont="1" applyBorder="1" applyAlignment="1">
      <alignment vertical="center"/>
    </xf>
    <xf numFmtId="179" fontId="10" fillId="0" borderId="14" xfId="0" applyNumberFormat="1" applyFont="1" applyBorder="1"/>
    <xf numFmtId="179" fontId="10" fillId="5" borderId="14" xfId="0" applyNumberFormat="1" applyFont="1" applyFill="1" applyBorder="1"/>
    <xf numFmtId="178" fontId="17" fillId="0" borderId="20" xfId="0" applyNumberFormat="1" applyFont="1" applyBorder="1"/>
    <xf numFmtId="0" fontId="17" fillId="0" borderId="0" xfId="0" applyFont="1"/>
    <xf numFmtId="0" fontId="17" fillId="0" borderId="0" xfId="0" applyFont="1" applyAlignment="1">
      <alignment horizontal="right"/>
    </xf>
    <xf numFmtId="177" fontId="13" fillId="0" borderId="55" xfId="0" applyNumberFormat="1" applyFont="1" applyBorder="1" applyAlignment="1">
      <alignment horizontal="center"/>
    </xf>
    <xf numFmtId="177" fontId="13" fillId="0" borderId="58" xfId="0" applyNumberFormat="1" applyFont="1" applyBorder="1" applyAlignment="1">
      <alignment horizontal="center"/>
    </xf>
    <xf numFmtId="178" fontId="10" fillId="0" borderId="57" xfId="0" applyNumberFormat="1" applyFont="1" applyBorder="1"/>
    <xf numFmtId="178" fontId="10" fillId="0" borderId="68" xfId="0" applyNumberFormat="1" applyFont="1" applyBorder="1"/>
    <xf numFmtId="178" fontId="10" fillId="0" borderId="69" xfId="0" applyNumberFormat="1" applyFont="1" applyBorder="1"/>
    <xf numFmtId="178" fontId="10" fillId="0" borderId="11" xfId="0" applyNumberFormat="1" applyFont="1" applyBorder="1"/>
    <xf numFmtId="179" fontId="10" fillId="0" borderId="7" xfId="0" applyNumberFormat="1" applyFont="1" applyBorder="1"/>
    <xf numFmtId="178" fontId="10" fillId="0" borderId="7" xfId="0" applyNumberFormat="1" applyFont="1" applyBorder="1"/>
    <xf numFmtId="179" fontId="10" fillId="5" borderId="7" xfId="0" applyNumberFormat="1" applyFont="1" applyFill="1" applyBorder="1"/>
    <xf numFmtId="178" fontId="10" fillId="0" borderId="29" xfId="0" applyNumberFormat="1" applyFont="1" applyBorder="1"/>
    <xf numFmtId="178" fontId="10" fillId="0" borderId="30" xfId="0" applyNumberFormat="1" applyFont="1" applyBorder="1"/>
    <xf numFmtId="178" fontId="10" fillId="0" borderId="31" xfId="0" applyNumberFormat="1" applyFont="1" applyBorder="1"/>
    <xf numFmtId="0" fontId="10" fillId="0" borderId="24" xfId="0" applyFont="1" applyBorder="1" applyAlignment="1">
      <alignment horizontal="right"/>
    </xf>
    <xf numFmtId="14" fontId="13" fillId="0" borderId="2" xfId="0" applyNumberFormat="1" applyFont="1" applyBorder="1"/>
    <xf numFmtId="177" fontId="13" fillId="0" borderId="2" xfId="0" applyNumberFormat="1" applyFont="1" applyBorder="1" applyAlignment="1">
      <alignment horizontal="center"/>
    </xf>
    <xf numFmtId="178" fontId="10" fillId="0" borderId="62" xfId="0" applyNumberFormat="1" applyFont="1" applyBorder="1"/>
    <xf numFmtId="178" fontId="10" fillId="0" borderId="2" xfId="0" applyNumberFormat="1" applyFont="1" applyBorder="1"/>
    <xf numFmtId="179" fontId="10" fillId="0" borderId="2" xfId="0" applyNumberFormat="1" applyFont="1" applyBorder="1"/>
    <xf numFmtId="179" fontId="10" fillId="5" borderId="2" xfId="0" applyNumberFormat="1" applyFont="1" applyFill="1" applyBorder="1"/>
    <xf numFmtId="178" fontId="10" fillId="0" borderId="63" xfId="0" applyNumberFormat="1" applyFont="1" applyBorder="1"/>
    <xf numFmtId="177" fontId="13" fillId="0" borderId="14" xfId="0" applyNumberFormat="1" applyFont="1" applyBorder="1" applyAlignment="1">
      <alignment horizontal="center"/>
    </xf>
    <xf numFmtId="178" fontId="10" fillId="0" borderId="19" xfId="0" applyNumberFormat="1" applyFont="1" applyBorder="1"/>
    <xf numFmtId="178" fontId="10" fillId="0" borderId="18" xfId="0" applyNumberFormat="1" applyFont="1" applyBorder="1"/>
    <xf numFmtId="178" fontId="10" fillId="0" borderId="58" xfId="0" applyNumberFormat="1" applyFont="1" applyBorder="1"/>
    <xf numFmtId="178" fontId="10" fillId="0" borderId="56" xfId="0" applyNumberFormat="1" applyFont="1" applyBorder="1"/>
    <xf numFmtId="14" fontId="18" fillId="0" borderId="47" xfId="0" applyNumberFormat="1" applyFont="1" applyBorder="1"/>
    <xf numFmtId="177" fontId="18" fillId="0" borderId="47" xfId="0" applyNumberFormat="1" applyFont="1" applyBorder="1" applyAlignment="1">
      <alignment horizontal="center"/>
    </xf>
    <xf numFmtId="178" fontId="17" fillId="0" borderId="49" xfId="0" applyNumberFormat="1" applyFont="1" applyBorder="1"/>
    <xf numFmtId="178" fontId="17" fillId="0" borderId="47" xfId="0" applyNumberFormat="1" applyFont="1" applyBorder="1"/>
    <xf numFmtId="179" fontId="17" fillId="0" borderId="47" xfId="0" applyNumberFormat="1" applyFont="1" applyBorder="1"/>
    <xf numFmtId="179" fontId="17" fillId="5" borderId="47" xfId="0" applyNumberFormat="1" applyFont="1" applyFill="1" applyBorder="1"/>
    <xf numFmtId="178" fontId="17" fillId="0" borderId="50" xfId="0" applyNumberFormat="1" applyFont="1" applyBorder="1"/>
    <xf numFmtId="178" fontId="17" fillId="0" borderId="51" xfId="0" applyNumberFormat="1" applyFont="1" applyBorder="1"/>
    <xf numFmtId="178" fontId="17" fillId="0" borderId="51" xfId="0" applyNumberFormat="1" applyFont="1" applyBorder="1" applyAlignment="1">
      <alignment horizontal="right"/>
    </xf>
    <xf numFmtId="0" fontId="17" fillId="0" borderId="51" xfId="0" applyFont="1" applyBorder="1"/>
    <xf numFmtId="177" fontId="13" fillId="0" borderId="42" xfId="0" applyNumberFormat="1" applyFont="1" applyBorder="1" applyAlignment="1">
      <alignment horizontal="center"/>
    </xf>
    <xf numFmtId="179" fontId="10" fillId="0" borderId="42" xfId="0" applyNumberFormat="1" applyFont="1" applyBorder="1"/>
    <xf numFmtId="178" fontId="10" fillId="0" borderId="42" xfId="0" applyNumberFormat="1" applyFont="1" applyBorder="1"/>
    <xf numFmtId="179" fontId="10" fillId="5" borderId="42" xfId="0" applyNumberFormat="1" applyFont="1" applyFill="1" applyBorder="1"/>
    <xf numFmtId="178" fontId="10" fillId="0" borderId="45" xfId="0" applyNumberFormat="1" applyFont="1" applyBorder="1"/>
    <xf numFmtId="178" fontId="10" fillId="0" borderId="44" xfId="0" applyNumberFormat="1" applyFont="1" applyBorder="1"/>
    <xf numFmtId="178" fontId="17" fillId="0" borderId="52" xfId="0" applyNumberFormat="1" applyFont="1" applyBorder="1"/>
    <xf numFmtId="14" fontId="18" fillId="0" borderId="14" xfId="0" applyNumberFormat="1" applyFont="1" applyBorder="1"/>
    <xf numFmtId="177" fontId="18" fillId="0" borderId="14" xfId="0" applyNumberFormat="1" applyFont="1" applyBorder="1" applyAlignment="1">
      <alignment horizontal="center"/>
    </xf>
    <xf numFmtId="178" fontId="17" fillId="0" borderId="19" xfId="0" applyNumberFormat="1" applyFont="1" applyBorder="1"/>
    <xf numFmtId="179" fontId="17" fillId="0" borderId="14" xfId="0" applyNumberFormat="1" applyFont="1" applyBorder="1"/>
    <xf numFmtId="179" fontId="17" fillId="5" borderId="14" xfId="0" applyNumberFormat="1" applyFont="1" applyFill="1" applyBorder="1"/>
    <xf numFmtId="178" fontId="17" fillId="0" borderId="18" xfId="0" applyNumberFormat="1" applyFont="1" applyBorder="1"/>
    <xf numFmtId="0" fontId="2" fillId="11" borderId="3" xfId="0" applyFont="1" applyFill="1" applyBorder="1" applyAlignment="1">
      <alignment horizontal="center" vertical="center"/>
    </xf>
    <xf numFmtId="0" fontId="2" fillId="11" borderId="33" xfId="0" applyFont="1" applyFill="1" applyBorder="1" applyAlignment="1">
      <alignment horizontal="center" vertical="center"/>
    </xf>
    <xf numFmtId="0" fontId="2" fillId="11" borderId="8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38" fontId="2" fillId="10" borderId="36" xfId="1" applyFont="1" applyFill="1" applyBorder="1" applyAlignment="1">
      <alignment horizontal="right" vertical="center"/>
    </xf>
    <xf numFmtId="38" fontId="2" fillId="10" borderId="37" xfId="1" applyFont="1" applyFill="1" applyBorder="1" applyAlignment="1">
      <alignment horizontal="right" vertical="center"/>
    </xf>
    <xf numFmtId="0" fontId="15" fillId="0" borderId="3" xfId="0" applyFont="1" applyBorder="1" applyAlignment="1">
      <alignment horizontal="center"/>
    </xf>
    <xf numFmtId="38" fontId="15" fillId="0" borderId="3" xfId="1" applyFont="1" applyBorder="1" applyAlignment="1">
      <alignment horizontal="right"/>
    </xf>
    <xf numFmtId="0" fontId="2" fillId="4" borderId="8" xfId="0" applyFont="1" applyFill="1" applyBorder="1"/>
    <xf numFmtId="0" fontId="2" fillId="4" borderId="33" xfId="0" applyFont="1" applyFill="1" applyBorder="1"/>
    <xf numFmtId="38" fontId="2" fillId="4" borderId="8" xfId="1" applyFont="1" applyFill="1" applyBorder="1" applyAlignment="1">
      <alignment horizontal="right"/>
    </xf>
    <xf numFmtId="38" fontId="2" fillId="4" borderId="33" xfId="1" applyFont="1" applyFill="1" applyBorder="1" applyAlignment="1">
      <alignment horizontal="right"/>
    </xf>
    <xf numFmtId="0" fontId="2" fillId="4" borderId="34" xfId="0" applyFont="1" applyFill="1" applyBorder="1"/>
    <xf numFmtId="0" fontId="2" fillId="4" borderId="35" xfId="0" applyFont="1" applyFill="1" applyBorder="1"/>
    <xf numFmtId="38" fontId="2" fillId="4" borderId="34" xfId="1" applyFont="1" applyFill="1" applyBorder="1" applyAlignment="1">
      <alignment horizontal="right"/>
    </xf>
    <xf numFmtId="38" fontId="2" fillId="4" borderId="35" xfId="1" applyFont="1" applyFill="1" applyBorder="1" applyAlignment="1">
      <alignment horizontal="right"/>
    </xf>
    <xf numFmtId="0" fontId="2" fillId="0" borderId="8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38" fontId="2" fillId="2" borderId="8" xfId="1" applyFont="1" applyFill="1" applyBorder="1" applyAlignment="1">
      <alignment horizontal="right" vertical="center"/>
    </xf>
    <xf numFmtId="38" fontId="2" fillId="2" borderId="33" xfId="1" applyFont="1" applyFill="1" applyBorder="1" applyAlignment="1">
      <alignment horizontal="right" vertical="center"/>
    </xf>
    <xf numFmtId="0" fontId="2" fillId="0" borderId="8" xfId="0" applyFont="1" applyBorder="1"/>
    <xf numFmtId="0" fontId="2" fillId="0" borderId="33" xfId="0" applyFont="1" applyBorder="1"/>
    <xf numFmtId="38" fontId="2" fillId="0" borderId="8" xfId="1" applyFont="1" applyBorder="1" applyAlignment="1">
      <alignment horizontal="right"/>
    </xf>
    <xf numFmtId="38" fontId="2" fillId="0" borderId="33" xfId="1" applyFont="1" applyBorder="1" applyAlignment="1">
      <alignment horizontal="right"/>
    </xf>
    <xf numFmtId="0" fontId="10" fillId="8" borderId="3" xfId="0" applyFont="1" applyFill="1" applyBorder="1" applyAlignment="1">
      <alignment horizontal="center"/>
    </xf>
    <xf numFmtId="38" fontId="2" fillId="10" borderId="8" xfId="1" applyFont="1" applyFill="1" applyBorder="1" applyAlignment="1">
      <alignment horizontal="center" vertical="center"/>
    </xf>
    <xf numFmtId="38" fontId="2" fillId="10" borderId="32" xfId="1" applyFont="1" applyFill="1" applyBorder="1" applyAlignment="1">
      <alignment horizontal="center" vertical="center"/>
    </xf>
    <xf numFmtId="38" fontId="2" fillId="10" borderId="33" xfId="1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32" xfId="0" applyFont="1" applyFill="1" applyBorder="1" applyAlignment="1">
      <alignment horizontal="center" vertical="center"/>
    </xf>
    <xf numFmtId="0" fontId="13" fillId="3" borderId="33" xfId="0" applyFont="1" applyFill="1" applyBorder="1" applyAlignment="1">
      <alignment horizontal="center" vertical="center"/>
    </xf>
    <xf numFmtId="38" fontId="2" fillId="0" borderId="8" xfId="1" applyFont="1" applyBorder="1" applyAlignment="1">
      <alignment horizontal="right" vertical="center"/>
    </xf>
    <xf numFmtId="38" fontId="2" fillId="0" borderId="33" xfId="1" applyFont="1" applyBorder="1" applyAlignment="1">
      <alignment horizontal="right" vertical="center"/>
    </xf>
    <xf numFmtId="0" fontId="2" fillId="7" borderId="3" xfId="0" applyFont="1" applyFill="1" applyBorder="1" applyAlignment="1">
      <alignment horizontal="center"/>
    </xf>
    <xf numFmtId="49" fontId="16" fillId="0" borderId="54" xfId="2" applyNumberFormat="1" applyFont="1" applyBorder="1" applyAlignment="1">
      <alignment horizontal="center" vertical="center"/>
    </xf>
    <xf numFmtId="49" fontId="16" fillId="0" borderId="53" xfId="2" applyNumberFormat="1" applyFont="1" applyBorder="1" applyAlignment="1">
      <alignment horizontal="center" vertical="center"/>
    </xf>
    <xf numFmtId="178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10" fillId="3" borderId="8" xfId="0" applyFont="1" applyFill="1" applyBorder="1" applyAlignment="1">
      <alignment horizontal="center" vertical="center"/>
    </xf>
    <xf numFmtId="0" fontId="10" fillId="3" borderId="32" xfId="0" applyFont="1" applyFill="1" applyBorder="1" applyAlignment="1">
      <alignment horizontal="center" vertical="center"/>
    </xf>
    <xf numFmtId="0" fontId="10" fillId="3" borderId="3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49" fontId="16" fillId="0" borderId="16" xfId="2" applyNumberFormat="1" applyFont="1" applyBorder="1" applyAlignment="1">
      <alignment horizontal="center" vertical="center"/>
    </xf>
    <xf numFmtId="49" fontId="16" fillId="0" borderId="15" xfId="2" applyNumberFormat="1" applyFont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49" fontId="16" fillId="2" borderId="21" xfId="2" applyNumberFormat="1" applyFont="1" applyFill="1" applyBorder="1" applyAlignment="1">
      <alignment horizontal="center" vertical="center"/>
    </xf>
    <xf numFmtId="49" fontId="16" fillId="2" borderId="22" xfId="2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20" fontId="4" fillId="0" borderId="4" xfId="0" applyNumberFormat="1" applyFont="1" applyFill="1" applyBorder="1" applyAlignment="1">
      <alignment horizontal="center" vertical="center"/>
    </xf>
    <xf numFmtId="2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6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20" fontId="0" fillId="0" borderId="11" xfId="0" applyNumberForma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49" fontId="16" fillId="2" borderId="59" xfId="2" applyNumberFormat="1" applyFont="1" applyFill="1" applyBorder="1" applyAlignment="1">
      <alignment horizontal="center" vertical="center"/>
    </xf>
    <xf numFmtId="49" fontId="16" fillId="2" borderId="46" xfId="2" applyNumberFormat="1" applyFont="1" applyFill="1" applyBorder="1" applyAlignment="1">
      <alignment horizontal="center" vertical="center"/>
    </xf>
    <xf numFmtId="49" fontId="16" fillId="2" borderId="60" xfId="2" applyNumberFormat="1" applyFont="1" applyFill="1" applyBorder="1" applyAlignment="1">
      <alignment horizontal="center" vertical="center"/>
    </xf>
    <xf numFmtId="49" fontId="16" fillId="2" borderId="61" xfId="2" applyNumberFormat="1" applyFont="1" applyFill="1" applyBorder="1" applyAlignment="1">
      <alignment horizontal="center" vertical="center"/>
    </xf>
    <xf numFmtId="49" fontId="16" fillId="2" borderId="64" xfId="2" applyNumberFormat="1" applyFont="1" applyFill="1" applyBorder="1" applyAlignment="1">
      <alignment horizontal="center" vertical="center"/>
    </xf>
    <xf numFmtId="49" fontId="16" fillId="2" borderId="65" xfId="2" applyNumberFormat="1" applyFont="1" applyFill="1" applyBorder="1" applyAlignment="1">
      <alignment horizontal="center" vertical="center"/>
    </xf>
    <xf numFmtId="49" fontId="16" fillId="2" borderId="66" xfId="2" applyNumberFormat="1" applyFont="1" applyFill="1" applyBorder="1" applyAlignment="1">
      <alignment horizontal="center" vertical="center"/>
    </xf>
    <xf numFmtId="49" fontId="16" fillId="2" borderId="67" xfId="2" applyNumberFormat="1" applyFont="1" applyFill="1" applyBorder="1" applyAlignment="1">
      <alignment horizontal="center" vertical="center"/>
    </xf>
    <xf numFmtId="49" fontId="19" fillId="2" borderId="40" xfId="2" applyNumberFormat="1" applyFont="1" applyFill="1" applyBorder="1" applyAlignment="1">
      <alignment horizontal="center" vertical="center"/>
    </xf>
    <xf numFmtId="49" fontId="19" fillId="2" borderId="41" xfId="2" applyNumberFormat="1" applyFont="1" applyFill="1" applyBorder="1" applyAlignment="1">
      <alignment horizontal="center" vertical="center"/>
    </xf>
    <xf numFmtId="49" fontId="19" fillId="2" borderId="48" xfId="2" applyNumberFormat="1" applyFont="1" applyFill="1" applyBorder="1" applyAlignment="1">
      <alignment horizontal="center" vertical="center"/>
    </xf>
    <xf numFmtId="49" fontId="19" fillId="2" borderId="25" xfId="2" applyNumberFormat="1" applyFont="1" applyFill="1" applyBorder="1" applyAlignment="1">
      <alignment horizontal="center" vertical="center"/>
    </xf>
    <xf numFmtId="49" fontId="19" fillId="2" borderId="26" xfId="2" applyNumberFormat="1" applyFont="1" applyFill="1" applyBorder="1" applyAlignment="1">
      <alignment horizontal="center" vertical="center"/>
    </xf>
    <xf numFmtId="49" fontId="19" fillId="2" borderId="27" xfId="2" applyNumberFormat="1" applyFont="1" applyFill="1" applyBorder="1" applyAlignment="1">
      <alignment horizontal="center" vertical="center"/>
    </xf>
    <xf numFmtId="49" fontId="19" fillId="2" borderId="28" xfId="2" applyNumberFormat="1" applyFont="1" applyFill="1" applyBorder="1" applyAlignment="1">
      <alignment horizontal="center" vertical="center"/>
    </xf>
    <xf numFmtId="49" fontId="16" fillId="2" borderId="15" xfId="2" applyNumberFormat="1" applyFont="1" applyFill="1" applyBorder="1" applyAlignment="1">
      <alignment horizontal="center" vertical="center"/>
    </xf>
    <xf numFmtId="49" fontId="16" fillId="2" borderId="16" xfId="2" applyNumberFormat="1" applyFont="1" applyFill="1" applyBorder="1" applyAlignment="1">
      <alignment horizontal="center" vertical="center"/>
    </xf>
    <xf numFmtId="49" fontId="16" fillId="2" borderId="25" xfId="2" applyNumberFormat="1" applyFont="1" applyFill="1" applyBorder="1" applyAlignment="1">
      <alignment horizontal="center" vertical="center"/>
    </xf>
    <xf numFmtId="49" fontId="16" fillId="2" borderId="26" xfId="2" applyNumberFormat="1" applyFont="1" applyFill="1" applyBorder="1" applyAlignment="1">
      <alignment horizontal="center" vertical="center"/>
    </xf>
    <xf numFmtId="49" fontId="16" fillId="2" borderId="27" xfId="2" applyNumberFormat="1" applyFont="1" applyFill="1" applyBorder="1" applyAlignment="1">
      <alignment horizontal="center" vertical="center"/>
    </xf>
    <xf numFmtId="49" fontId="16" fillId="2" borderId="28" xfId="2" applyNumberFormat="1" applyFont="1" applyFill="1" applyBorder="1" applyAlignment="1">
      <alignment horizontal="center" vertical="center"/>
    </xf>
    <xf numFmtId="49" fontId="19" fillId="2" borderId="15" xfId="2" applyNumberFormat="1" applyFont="1" applyFill="1" applyBorder="1" applyAlignment="1">
      <alignment horizontal="center" vertical="center"/>
    </xf>
    <xf numFmtId="49" fontId="19" fillId="2" borderId="16" xfId="2" applyNumberFormat="1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CC778B80-F2D9-40D3-A4BA-6D4C596F7F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8B996-1BF1-4A06-8B8B-8D01E3A31F4C}">
  <sheetPr>
    <tabColor rgb="FF00B050"/>
    <pageSetUpPr fitToPage="1"/>
  </sheetPr>
  <dimension ref="A1:AU54"/>
  <sheetViews>
    <sheetView showGridLines="0" tabSelected="1" view="pageBreakPreview" zoomScale="90" zoomScaleNormal="90" zoomScaleSheetLayoutView="90" workbookViewId="0">
      <pane ySplit="7" topLeftCell="A8" activePane="bottomLeft" state="frozen"/>
      <selection activeCell="D36" sqref="D36:H38"/>
      <selection pane="bottomLeft" activeCell="I21" sqref="I21"/>
    </sheetView>
  </sheetViews>
  <sheetFormatPr defaultColWidth="9" defaultRowHeight="19.5"/>
  <cols>
    <col min="1" max="1" width="13" style="1" bestFit="1" customWidth="1"/>
    <col min="2" max="2" width="5.75" style="2" bestFit="1" customWidth="1"/>
    <col min="3" max="3" width="5.75" style="2" customWidth="1"/>
    <col min="4" max="8" width="9.5" style="1" customWidth="1"/>
    <col min="9" max="11" width="11" style="1" customWidth="1"/>
    <col min="12" max="13" width="19.375" style="1" hidden="1" customWidth="1"/>
    <col min="14" max="16" width="5.75" style="1" hidden="1" customWidth="1"/>
    <col min="17" max="17" width="18.125" style="1" hidden="1" customWidth="1"/>
    <col min="18" max="20" width="6.875" style="1" hidden="1" customWidth="1"/>
    <col min="21" max="22" width="5.75" style="1" hidden="1" customWidth="1"/>
    <col min="23" max="23" width="19.375" style="1" hidden="1" customWidth="1"/>
    <col min="24" max="24" width="5.75" style="1" hidden="1" customWidth="1"/>
    <col min="25" max="25" width="18.125" style="1" hidden="1" customWidth="1"/>
    <col min="26" max="31" width="5.75" style="1" hidden="1" customWidth="1"/>
    <col min="32" max="32" width="18.125" style="1" hidden="1" customWidth="1"/>
    <col min="33" max="35" width="5.75" style="1" hidden="1" customWidth="1"/>
    <col min="36" max="36" width="11.375" style="1" customWidth="1"/>
    <col min="37" max="37" width="10" style="1" bestFit="1" customWidth="1"/>
    <col min="38" max="39" width="11" style="1" bestFit="1" customWidth="1"/>
    <col min="40" max="40" width="10.375" style="1" bestFit="1" customWidth="1"/>
    <col min="41" max="42" width="11" style="1" bestFit="1" customWidth="1"/>
    <col min="43" max="43" width="10.375" style="1" bestFit="1" customWidth="1"/>
    <col min="44" max="45" width="11" style="1" bestFit="1" customWidth="1"/>
    <col min="46" max="46" width="10.875" style="1" bestFit="1" customWidth="1"/>
    <col min="47" max="47" width="11" style="3" bestFit="1" customWidth="1"/>
    <col min="48" max="48" width="11" style="1" bestFit="1" customWidth="1"/>
    <col min="49" max="49" width="10.75" style="1" bestFit="1" customWidth="1"/>
    <col min="50" max="51" width="5.75" style="1" bestFit="1" customWidth="1"/>
    <col min="52" max="52" width="18.125" style="1" bestFit="1" customWidth="1"/>
    <col min="53" max="56" width="5.75" style="1" bestFit="1" customWidth="1"/>
    <col min="57" max="16384" width="9" style="1"/>
  </cols>
  <sheetData>
    <row r="1" spans="1:47" ht="20.25" customHeight="1">
      <c r="A1" s="1" t="s">
        <v>0</v>
      </c>
      <c r="F1" s="169">
        <v>46082</v>
      </c>
      <c r="G1" s="169"/>
      <c r="H1" s="169"/>
    </row>
    <row r="2" spans="1:47" ht="20.25" customHeight="1">
      <c r="AK2" s="4"/>
      <c r="AN2" s="5"/>
    </row>
    <row r="3" spans="1:47" ht="20.25" customHeight="1">
      <c r="A3" s="1" t="s">
        <v>1</v>
      </c>
      <c r="D3" s="6" t="str">
        <f ca="1">"氏名"&amp;"　"&amp;RIGHT(CELL("filename",B1),LEN(CELL("filename",B1))-FIND("]",CELL("filename",B1)))</f>
        <v>氏名　テスト</v>
      </c>
      <c r="E3" s="6"/>
      <c r="F3" s="66"/>
      <c r="G3" s="7"/>
      <c r="H3" s="6"/>
      <c r="I3" s="8" t="s">
        <v>54</v>
      </c>
      <c r="AK3" s="5"/>
      <c r="AM3" s="9"/>
      <c r="AN3" s="5"/>
    </row>
    <row r="4" spans="1:47" ht="20.25" customHeight="1">
      <c r="A4" s="170"/>
      <c r="B4" s="170"/>
      <c r="C4" s="170"/>
      <c r="H4" s="10"/>
    </row>
    <row r="5" spans="1:47" ht="10.5" customHeight="1"/>
    <row r="6" spans="1:47" ht="20.25" customHeight="1">
      <c r="A6" s="171" t="s">
        <v>2</v>
      </c>
      <c r="B6" s="171" t="s">
        <v>3</v>
      </c>
      <c r="C6" s="173" t="s">
        <v>4</v>
      </c>
      <c r="D6" s="180" t="s">
        <v>5</v>
      </c>
      <c r="E6" s="180"/>
      <c r="F6" s="180"/>
      <c r="G6" s="180"/>
      <c r="H6" s="180"/>
      <c r="I6" s="181" t="s">
        <v>6</v>
      </c>
      <c r="J6" s="182" t="s">
        <v>7</v>
      </c>
      <c r="K6" s="182" t="s">
        <v>8</v>
      </c>
      <c r="L6" s="183" t="s">
        <v>9</v>
      </c>
      <c r="M6" s="183" t="s">
        <v>10</v>
      </c>
      <c r="N6" s="183"/>
      <c r="O6" s="184" t="s">
        <v>11</v>
      </c>
      <c r="P6" s="185">
        <v>1.25</v>
      </c>
      <c r="Q6" s="183">
        <v>0.20833333333333334</v>
      </c>
      <c r="R6" s="183"/>
      <c r="S6" s="183"/>
      <c r="T6" s="184" t="s">
        <v>11</v>
      </c>
      <c r="U6" s="185" t="s">
        <v>7</v>
      </c>
      <c r="V6" s="185">
        <v>1.25</v>
      </c>
      <c r="W6" s="183">
        <v>0.91666666666666663</v>
      </c>
      <c r="X6" s="186"/>
      <c r="Y6" s="186">
        <v>1</v>
      </c>
      <c r="Z6" s="186"/>
      <c r="AA6" s="186"/>
      <c r="AB6" s="186"/>
      <c r="AC6" s="184" t="s">
        <v>11</v>
      </c>
      <c r="AD6" s="185">
        <v>1.25</v>
      </c>
      <c r="AE6" s="185">
        <v>1.5</v>
      </c>
      <c r="AF6" s="183">
        <v>0.20833333333333334</v>
      </c>
      <c r="AG6" s="187"/>
      <c r="AH6" s="185" t="s">
        <v>7</v>
      </c>
      <c r="AI6" s="185">
        <v>1.25</v>
      </c>
      <c r="AJ6" s="188" t="s">
        <v>55</v>
      </c>
      <c r="AK6" s="189" t="s">
        <v>56</v>
      </c>
      <c r="AL6" s="190"/>
      <c r="AM6" s="188" t="s">
        <v>55</v>
      </c>
      <c r="AN6" s="188" t="s">
        <v>57</v>
      </c>
      <c r="AO6" s="167" t="s">
        <v>58</v>
      </c>
      <c r="AP6" s="168"/>
      <c r="AQ6" s="165" t="s">
        <v>59</v>
      </c>
      <c r="AR6" s="165" t="s">
        <v>60</v>
      </c>
    </row>
    <row r="7" spans="1:47" ht="20.25" customHeight="1">
      <c r="A7" s="172"/>
      <c r="B7" s="172"/>
      <c r="C7" s="174"/>
      <c r="D7" s="175" t="s">
        <v>9</v>
      </c>
      <c r="E7" s="176"/>
      <c r="F7" s="177" t="s">
        <v>10</v>
      </c>
      <c r="G7" s="176"/>
      <c r="H7" s="191" t="s">
        <v>11</v>
      </c>
      <c r="I7" s="192"/>
      <c r="J7" s="193"/>
      <c r="K7" s="193"/>
      <c r="L7" s="194"/>
      <c r="M7" s="194"/>
      <c r="N7" s="194"/>
      <c r="O7" s="195">
        <v>4.1666666666666664E-2</v>
      </c>
      <c r="P7" s="195">
        <v>0.33333333333333331</v>
      </c>
      <c r="Q7" s="195"/>
      <c r="R7" s="194"/>
      <c r="S7" s="194"/>
      <c r="T7" s="195">
        <v>4.1666666666666664E-2</v>
      </c>
      <c r="U7" s="195">
        <v>0.33333333333333331</v>
      </c>
      <c r="V7" s="195">
        <v>0.33333333333333331</v>
      </c>
      <c r="W7" s="194"/>
      <c r="X7" s="194"/>
      <c r="Y7" s="194"/>
      <c r="Z7" s="194"/>
      <c r="AA7" s="194"/>
      <c r="AB7" s="194"/>
      <c r="AC7" s="195">
        <v>4.1666666666666664E-2</v>
      </c>
      <c r="AD7" s="195">
        <v>0.33333333333333331</v>
      </c>
      <c r="AE7" s="195">
        <v>0.33333333333333331</v>
      </c>
      <c r="AF7" s="194"/>
      <c r="AG7" s="194"/>
      <c r="AH7" s="195">
        <v>0.33333333333333331</v>
      </c>
      <c r="AI7" s="195">
        <v>0.33333333333333331</v>
      </c>
      <c r="AJ7" s="196"/>
      <c r="AK7" s="197" t="s">
        <v>61</v>
      </c>
      <c r="AL7" s="198" t="s">
        <v>62</v>
      </c>
      <c r="AM7" s="196"/>
      <c r="AN7" s="196"/>
      <c r="AO7" s="11" t="s">
        <v>61</v>
      </c>
      <c r="AP7" s="12" t="s">
        <v>62</v>
      </c>
      <c r="AQ7" s="166"/>
      <c r="AR7" s="166"/>
      <c r="AT7" s="13"/>
      <c r="AU7" s="14">
        <v>1.6666666666666667</v>
      </c>
    </row>
    <row r="8" spans="1:47" s="37" customFormat="1" ht="20.25" customHeight="1">
      <c r="A8" s="85">
        <f>DATE(YEAR(F1),MONTH(F1)-1,16)</f>
        <v>46069</v>
      </c>
      <c r="B8" s="86">
        <f t="shared" ref="B8:B36" si="0">A8</f>
        <v>46069</v>
      </c>
      <c r="C8" s="86"/>
      <c r="D8" s="199"/>
      <c r="E8" s="200"/>
      <c r="F8" s="201"/>
      <c r="G8" s="202"/>
      <c r="H8" s="87"/>
      <c r="I8" s="88" t="str">
        <f>IF(D8="","",IF(C8="",IF(ISERROR(SUM(P8,U8:V8,AD8:AE8,AH8:AI8))=TRUE,"",SUM(P8,U8:V8,AD8:AE8,AH8:AI8)),IF(C8="☆",IF(ISERROR(SUM(P8,U8:V8,AD8:AE8,AH8:AI8))=TRUE,"",SUM(P8,U8:V8,AD8:AE8,AH8:AI8)),"")))</f>
        <v/>
      </c>
      <c r="J8" s="88" t="str">
        <f t="shared" ref="J8:J12" si="1">IF(I8="","",IF(I8&gt;=0.333333333333333,0.333333333333333,I8))</f>
        <v/>
      </c>
      <c r="K8" s="88" t="str">
        <f t="shared" ref="K8:K12" si="2">IF(J8="","",IF(I8&gt;0.333333333333333,I8-J8,""))</f>
        <v/>
      </c>
      <c r="L8" s="89" t="str">
        <f>IF(D8="","",A8+D8)</f>
        <v/>
      </c>
      <c r="M8" s="89" t="str">
        <f>IF(F8="","",IF(D8&lt;F8,A8+F8,A8+1+F8))</f>
        <v/>
      </c>
      <c r="N8" s="88" t="str">
        <f t="shared" ref="N8:N36" si="3">IF(Q8&gt;L8,Q8-L8,"")</f>
        <v/>
      </c>
      <c r="O8" s="88" t="str">
        <f t="shared" ref="O8:O36" si="4">IF(ISERROR(IF(T8="",IF(AC8="",IF(H8&gt;0,IF(N8&gt;0,N8-H8,N8),N8),N8),N8))=TRUE,"",IF(T8="",IF(AC8="",IF(H8&gt;0,IF(N8&gt;0,N8-H8,N8),N8),N8),N8))</f>
        <v/>
      </c>
      <c r="P8" s="88" t="str">
        <f t="shared" ref="P8:P36" si="5">IF(O8="","",IF(O8&lt;=P$7,O8,P$7))</f>
        <v/>
      </c>
      <c r="Q8" s="90">
        <f t="shared" ref="Q8:Q37" si="6">$A8+Q$6</f>
        <v>46069.208333333336</v>
      </c>
      <c r="R8" s="88" t="str">
        <f t="shared" ref="R8:R36" si="7">IF(N8="",IF(AND(Q8&lt;=$L8,W8&gt;$L8),IF(W8&lt;$M8,W8-$L8,$M8-$L8),""),IF($M8=Q8,"",IF(AND(Q8&lt;$M8,W8&gt;$M8),$M8-Q8,W8-Q8)))</f>
        <v/>
      </c>
      <c r="S8" s="88" t="str">
        <f t="shared" ref="S8:S36" si="8">IF(R8="","",TIME(HOUR(R8),MINUTE(R8),SECOND(R8)))</f>
        <v/>
      </c>
      <c r="T8" s="88" t="str">
        <f t="shared" ref="T8:T36" si="9">IF(SUM(S8)&gt;=(T$7*2),S8-$H8,S8)</f>
        <v/>
      </c>
      <c r="U8" s="88" t="str">
        <f t="shared" ref="U8:U36" si="10">IF(T8="","",IF(SUM($N8,$T8)&lt;=U$7,T8,U$7-SUM(N8)))</f>
        <v/>
      </c>
      <c r="V8" s="88" t="str">
        <f t="shared" ref="V8:V36" si="11">IF(T8="","",IF(SUM($N8,$T8)&lt;=U$7,"",T8-U8))</f>
        <v/>
      </c>
      <c r="W8" s="90">
        <f t="shared" ref="W8:W37" si="12">$A8+W$6</f>
        <v>46069.916666666664</v>
      </c>
      <c r="X8" s="88" t="str">
        <f t="shared" ref="X8:X36" si="13">IF(R8="",IF(AND(W8&lt;=$L8,Y8&gt;$L8),IF(Y8&lt;$M8,Y8-$L8,$M8-$L8),""),IF(M8=W8,"",IF(AND(W8&lt;$M8,Y8&gt;$M8),$M8-W8,IF(W8&gt;$M8,"",Y8-W8))))</f>
        <v/>
      </c>
      <c r="Y8" s="90">
        <f t="shared" ref="Y8:Y37" si="14">$A8+Y$6</f>
        <v>46070</v>
      </c>
      <c r="Z8" s="88" t="str">
        <f t="shared" ref="Z8:Z36" si="15">IF(X8="",IF(AND(Y8&lt;$L8,AF8&gt;$L8),IF(AF8&lt;$M8,AF8-$L8,$M8-$L8),""),IF(M8=Y8,"",IF(AND(Y8&lt;$M8,AF8&gt;$M8),$M8-Y8,IF(Y8&gt;$M8,"",AF8-Y8))))</f>
        <v/>
      </c>
      <c r="AA8" s="88" t="str">
        <f t="shared" ref="AA8:AA36" si="16">IF(SUM(X8,Z8)=0,"",SUM(X8,Z8))</f>
        <v/>
      </c>
      <c r="AB8" s="88" t="str">
        <f t="shared" ref="AB8:AB36" si="17">IF(AA8="","",TIME(HOUR(AA8),MINUTE(AA8),SECOND(AA8)))</f>
        <v/>
      </c>
      <c r="AC8" s="88" t="str">
        <f t="shared" ref="AC8:AC36" si="18">IF(L8="","",IF(SUM(S8)&gt;=(AC$7*2),AB8,IF(AB8="","",AB8-$H8)))</f>
        <v/>
      </c>
      <c r="AD8" s="88" t="str">
        <f t="shared" ref="AD8:AD36" si="19">IF(V8="",IF(SUM(T8,AC8)&lt;AD$7,AC8,IF(AD$7-T8=0,"",AD$7-T8)),"")</f>
        <v/>
      </c>
      <c r="AE8" s="88" t="str">
        <f t="shared" ref="AE8:AE36" si="20">IF(AD8="",IF(AC8="","",AC8),IF(AC8-AD8=0,"",AC8-AD8))</f>
        <v/>
      </c>
      <c r="AF8" s="90">
        <f t="shared" ref="AF8:AF37" si="21">$A8+1+AF$6</f>
        <v>46070.208333333336</v>
      </c>
      <c r="AG8" s="88" t="str">
        <f t="shared" ref="AG8:AG36" si="22">IF(M8="","",IF(AF8&lt;=M8,IF(M8-AF8=0,"",M8-AF8),""))</f>
        <v/>
      </c>
      <c r="AH8" s="88" t="str">
        <f t="shared" ref="AH8:AH36" si="23">IF(AE8="",IF(SUM(AC8,T8)&lt;AH$7,IF(AG8="","",IF(AH$7-SUM(AC8,T8)&gt;AG8,AG8,AH$7-SUM(AC8,T8))),""),"")</f>
        <v/>
      </c>
      <c r="AI8" s="88" t="str">
        <f t="shared" ref="AI8:AI36" si="24">IF(AH8="",IF(AG8="","",AG8),IF(AG8-AH8=0,"",AG8-AH8))</f>
        <v/>
      </c>
      <c r="AJ8" s="88" t="str">
        <f t="shared" ref="AJ8:AJ36" si="25">IF(IF(ISERROR(IF(C8="",SUM(P8,AD8:AE8),""))=TRUE,"",IF(C8="",SUM(P8,AD8:AE8),""))=0,"",IF(ISERROR(IF(C8="",SUM(P8,AD8:AE8),""))=TRUE,"",IF(C8="",SUM(P8,AD8:AE8),"")))</f>
        <v/>
      </c>
      <c r="AK8" s="91" t="str">
        <f>IF(C8="○",SUM(U8,AH8),"")</f>
        <v/>
      </c>
      <c r="AL8" s="87" t="str">
        <f t="shared" ref="AL8:AL36" si="26">IF(C8="○",SUM(V8,AI8),"")</f>
        <v/>
      </c>
      <c r="AM8" s="88" t="str">
        <f t="shared" ref="AM8:AM36" si="27">IF(C8="○",SUM(P8,AD8),"")</f>
        <v/>
      </c>
      <c r="AN8" s="88" t="str">
        <f t="shared" ref="AN8:AN36" si="28">IF(C8="○",AE8,"")</f>
        <v/>
      </c>
      <c r="AO8" s="91" t="str">
        <f t="shared" ref="AO8:AO36" si="29">IF(C8="●",SUM(U8,AH8),"")</f>
        <v/>
      </c>
      <c r="AP8" s="87" t="str">
        <f t="shared" ref="AP8:AP36" si="30">IF(C8="●",V8,"")</f>
        <v/>
      </c>
      <c r="AQ8" s="88" t="str">
        <f t="shared" ref="AQ8:AQ36" si="31">IF(C8="●",SUM(P8,AD8,AI8),"")</f>
        <v/>
      </c>
      <c r="AR8" s="88" t="str">
        <f t="shared" ref="AR8:AR36" si="32">IF(C8="●",AE8,"")</f>
        <v/>
      </c>
      <c r="AU8" s="59"/>
    </row>
    <row r="9" spans="1:47" s="37" customFormat="1" ht="20.25" customHeight="1">
      <c r="A9" s="60">
        <f t="shared" ref="A9:A35" si="33">A8+1</f>
        <v>46070</v>
      </c>
      <c r="B9" s="57">
        <f t="shared" si="0"/>
        <v>46070</v>
      </c>
      <c r="C9" s="57"/>
      <c r="D9" s="203"/>
      <c r="E9" s="204"/>
      <c r="F9" s="205"/>
      <c r="G9" s="206"/>
      <c r="H9" s="52"/>
      <c r="I9" s="53" t="str">
        <f t="shared" ref="I9:I12" si="34">IF(D9="","",IF(C9="",IF(ISERROR(SUM(P9,U9:V9,AD9:AE9,AH9:AI9))=TRUE,"",SUM(P9,U9:V9,AD9:AE9,AH9:AI9)),IF(C9="☆",IF(ISERROR(SUM(P9,U9:V9,AD9:AE9,AH9:AI9))=TRUE,"",SUM(P9,U9:V9,AD9:AE9,AH9:AI9)),"")))</f>
        <v/>
      </c>
      <c r="J9" s="54" t="str">
        <f t="shared" si="1"/>
        <v/>
      </c>
      <c r="K9" s="54" t="str">
        <f t="shared" si="2"/>
        <v/>
      </c>
      <c r="L9" s="55" t="str">
        <f t="shared" ref="L9:L36" si="35">IF(D9="","",A9+D9)</f>
        <v/>
      </c>
      <c r="M9" s="55" t="str">
        <f>IF(F9="","",IF(D9&lt;F9,A9+F9,A9+1+F9))</f>
        <v/>
      </c>
      <c r="N9" s="53" t="str">
        <f t="shared" si="3"/>
        <v/>
      </c>
      <c r="O9" s="53" t="str">
        <f t="shared" si="4"/>
        <v/>
      </c>
      <c r="P9" s="53" t="str">
        <f t="shared" si="5"/>
        <v/>
      </c>
      <c r="Q9" s="56">
        <f t="shared" si="6"/>
        <v>46070.208333333336</v>
      </c>
      <c r="R9" s="53" t="str">
        <f t="shared" si="7"/>
        <v/>
      </c>
      <c r="S9" s="53" t="str">
        <f t="shared" si="8"/>
        <v/>
      </c>
      <c r="T9" s="53" t="str">
        <f t="shared" si="9"/>
        <v/>
      </c>
      <c r="U9" s="53" t="str">
        <f t="shared" si="10"/>
        <v/>
      </c>
      <c r="V9" s="53" t="str">
        <f t="shared" si="11"/>
        <v/>
      </c>
      <c r="W9" s="56">
        <f t="shared" si="12"/>
        <v>46070.916666666664</v>
      </c>
      <c r="X9" s="53" t="str">
        <f t="shared" si="13"/>
        <v/>
      </c>
      <c r="Y9" s="56">
        <f t="shared" si="14"/>
        <v>46071</v>
      </c>
      <c r="Z9" s="53" t="str">
        <f t="shared" si="15"/>
        <v/>
      </c>
      <c r="AA9" s="53" t="str">
        <f t="shared" si="16"/>
        <v/>
      </c>
      <c r="AB9" s="53" t="str">
        <f t="shared" si="17"/>
        <v/>
      </c>
      <c r="AC9" s="53" t="str">
        <f t="shared" si="18"/>
        <v/>
      </c>
      <c r="AD9" s="53" t="str">
        <f t="shared" si="19"/>
        <v/>
      </c>
      <c r="AE9" s="53" t="str">
        <f t="shared" si="20"/>
        <v/>
      </c>
      <c r="AF9" s="56">
        <f t="shared" si="21"/>
        <v>46071.208333333336</v>
      </c>
      <c r="AG9" s="53" t="str">
        <f t="shared" si="22"/>
        <v/>
      </c>
      <c r="AH9" s="53" t="str">
        <f t="shared" si="23"/>
        <v/>
      </c>
      <c r="AI9" s="53" t="str">
        <f t="shared" si="24"/>
        <v/>
      </c>
      <c r="AJ9" s="53" t="str">
        <f t="shared" si="25"/>
        <v/>
      </c>
      <c r="AK9" s="61" t="str">
        <f t="shared" ref="AK9:AK36" si="36">IF(C9="○",SUM(U9,AH9),"")</f>
        <v/>
      </c>
      <c r="AL9" s="52" t="str">
        <f t="shared" si="26"/>
        <v/>
      </c>
      <c r="AM9" s="53" t="str">
        <f t="shared" si="27"/>
        <v/>
      </c>
      <c r="AN9" s="53" t="str">
        <f t="shared" si="28"/>
        <v/>
      </c>
      <c r="AO9" s="61" t="str">
        <f t="shared" si="29"/>
        <v/>
      </c>
      <c r="AP9" s="52" t="str">
        <f t="shared" si="30"/>
        <v/>
      </c>
      <c r="AQ9" s="53" t="str">
        <f t="shared" si="31"/>
        <v/>
      </c>
      <c r="AR9" s="53" t="str">
        <f t="shared" si="32"/>
        <v/>
      </c>
      <c r="AU9" s="59"/>
    </row>
    <row r="10" spans="1:47" s="37" customFormat="1" ht="20.25" customHeight="1">
      <c r="A10" s="60">
        <f t="shared" si="33"/>
        <v>46071</v>
      </c>
      <c r="B10" s="57">
        <f t="shared" si="0"/>
        <v>46071</v>
      </c>
      <c r="C10" s="57"/>
      <c r="D10" s="203"/>
      <c r="E10" s="204"/>
      <c r="F10" s="205"/>
      <c r="G10" s="206"/>
      <c r="H10" s="52"/>
      <c r="I10" s="53" t="str">
        <f t="shared" si="34"/>
        <v/>
      </c>
      <c r="J10" s="54" t="str">
        <f t="shared" si="1"/>
        <v/>
      </c>
      <c r="K10" s="54" t="str">
        <f t="shared" si="2"/>
        <v/>
      </c>
      <c r="L10" s="55" t="str">
        <f t="shared" si="35"/>
        <v/>
      </c>
      <c r="M10" s="55" t="str">
        <f t="shared" ref="M10:M36" si="37">IF(F10="","",IF(D10&lt;F10,A10+F10,A10+1+F10))</f>
        <v/>
      </c>
      <c r="N10" s="53" t="str">
        <f t="shared" si="3"/>
        <v/>
      </c>
      <c r="O10" s="53" t="str">
        <f t="shared" si="4"/>
        <v/>
      </c>
      <c r="P10" s="53" t="str">
        <f t="shared" si="5"/>
        <v/>
      </c>
      <c r="Q10" s="56">
        <f t="shared" si="6"/>
        <v>46071.208333333336</v>
      </c>
      <c r="R10" s="53" t="str">
        <f t="shared" si="7"/>
        <v/>
      </c>
      <c r="S10" s="53" t="str">
        <f t="shared" si="8"/>
        <v/>
      </c>
      <c r="T10" s="53" t="str">
        <f t="shared" si="9"/>
        <v/>
      </c>
      <c r="U10" s="53" t="str">
        <f t="shared" si="10"/>
        <v/>
      </c>
      <c r="V10" s="53" t="str">
        <f t="shared" si="11"/>
        <v/>
      </c>
      <c r="W10" s="56">
        <f t="shared" si="12"/>
        <v>46071.916666666664</v>
      </c>
      <c r="X10" s="53" t="str">
        <f t="shared" si="13"/>
        <v/>
      </c>
      <c r="Y10" s="56">
        <f t="shared" si="14"/>
        <v>46072</v>
      </c>
      <c r="Z10" s="53" t="str">
        <f t="shared" si="15"/>
        <v/>
      </c>
      <c r="AA10" s="53" t="str">
        <f t="shared" si="16"/>
        <v/>
      </c>
      <c r="AB10" s="53" t="str">
        <f t="shared" si="17"/>
        <v/>
      </c>
      <c r="AC10" s="53" t="str">
        <f t="shared" si="18"/>
        <v/>
      </c>
      <c r="AD10" s="53" t="str">
        <f t="shared" si="19"/>
        <v/>
      </c>
      <c r="AE10" s="53" t="str">
        <f t="shared" si="20"/>
        <v/>
      </c>
      <c r="AF10" s="56">
        <f t="shared" si="21"/>
        <v>46072.208333333336</v>
      </c>
      <c r="AG10" s="53" t="str">
        <f t="shared" si="22"/>
        <v/>
      </c>
      <c r="AH10" s="53" t="str">
        <f t="shared" si="23"/>
        <v/>
      </c>
      <c r="AI10" s="53" t="str">
        <f t="shared" si="24"/>
        <v/>
      </c>
      <c r="AJ10" s="53" t="str">
        <f t="shared" si="25"/>
        <v/>
      </c>
      <c r="AK10" s="61" t="str">
        <f t="shared" si="36"/>
        <v/>
      </c>
      <c r="AL10" s="52" t="str">
        <f t="shared" si="26"/>
        <v/>
      </c>
      <c r="AM10" s="53" t="str">
        <f t="shared" si="27"/>
        <v/>
      </c>
      <c r="AN10" s="53" t="str">
        <f t="shared" si="28"/>
        <v/>
      </c>
      <c r="AO10" s="61" t="str">
        <f t="shared" si="29"/>
        <v/>
      </c>
      <c r="AP10" s="52" t="str">
        <f t="shared" si="30"/>
        <v/>
      </c>
      <c r="AQ10" s="53" t="str">
        <f t="shared" si="31"/>
        <v/>
      </c>
      <c r="AR10" s="53" t="str">
        <f t="shared" si="32"/>
        <v/>
      </c>
      <c r="AU10" s="59"/>
    </row>
    <row r="11" spans="1:47" s="37" customFormat="1" ht="20.25" customHeight="1">
      <c r="A11" s="60">
        <f t="shared" si="33"/>
        <v>46072</v>
      </c>
      <c r="B11" s="57">
        <f t="shared" si="0"/>
        <v>46072</v>
      </c>
      <c r="C11" s="57"/>
      <c r="D11" s="205"/>
      <c r="E11" s="206"/>
      <c r="F11" s="205"/>
      <c r="G11" s="206"/>
      <c r="H11" s="52"/>
      <c r="I11" s="53" t="str">
        <f t="shared" si="34"/>
        <v/>
      </c>
      <c r="J11" s="54" t="str">
        <f t="shared" si="1"/>
        <v/>
      </c>
      <c r="K11" s="54" t="str">
        <f t="shared" si="2"/>
        <v/>
      </c>
      <c r="L11" s="55" t="str">
        <f t="shared" si="35"/>
        <v/>
      </c>
      <c r="M11" s="55" t="str">
        <f t="shared" si="37"/>
        <v/>
      </c>
      <c r="N11" s="53" t="str">
        <f t="shared" si="3"/>
        <v/>
      </c>
      <c r="O11" s="53" t="str">
        <f t="shared" si="4"/>
        <v/>
      </c>
      <c r="P11" s="53" t="str">
        <f t="shared" si="5"/>
        <v/>
      </c>
      <c r="Q11" s="56">
        <f t="shared" si="6"/>
        <v>46072.208333333336</v>
      </c>
      <c r="R11" s="53" t="str">
        <f t="shared" si="7"/>
        <v/>
      </c>
      <c r="S11" s="53" t="str">
        <f t="shared" si="8"/>
        <v/>
      </c>
      <c r="T11" s="53" t="str">
        <f t="shared" si="9"/>
        <v/>
      </c>
      <c r="U11" s="53" t="str">
        <f t="shared" si="10"/>
        <v/>
      </c>
      <c r="V11" s="53" t="str">
        <f t="shared" si="11"/>
        <v/>
      </c>
      <c r="W11" s="56">
        <f t="shared" si="12"/>
        <v>46072.916666666664</v>
      </c>
      <c r="X11" s="53" t="str">
        <f t="shared" si="13"/>
        <v/>
      </c>
      <c r="Y11" s="56">
        <f t="shared" si="14"/>
        <v>46073</v>
      </c>
      <c r="Z11" s="53" t="str">
        <f t="shared" si="15"/>
        <v/>
      </c>
      <c r="AA11" s="53" t="str">
        <f t="shared" si="16"/>
        <v/>
      </c>
      <c r="AB11" s="53" t="str">
        <f t="shared" si="17"/>
        <v/>
      </c>
      <c r="AC11" s="53" t="str">
        <f t="shared" si="18"/>
        <v/>
      </c>
      <c r="AD11" s="53" t="str">
        <f t="shared" si="19"/>
        <v/>
      </c>
      <c r="AE11" s="53" t="str">
        <f t="shared" si="20"/>
        <v/>
      </c>
      <c r="AF11" s="56">
        <f t="shared" si="21"/>
        <v>46073.208333333336</v>
      </c>
      <c r="AG11" s="53" t="str">
        <f t="shared" si="22"/>
        <v/>
      </c>
      <c r="AH11" s="53" t="str">
        <f t="shared" si="23"/>
        <v/>
      </c>
      <c r="AI11" s="53" t="str">
        <f t="shared" si="24"/>
        <v/>
      </c>
      <c r="AJ11" s="53" t="str">
        <f t="shared" si="25"/>
        <v/>
      </c>
      <c r="AK11" s="61" t="str">
        <f t="shared" si="36"/>
        <v/>
      </c>
      <c r="AL11" s="52" t="str">
        <f t="shared" si="26"/>
        <v/>
      </c>
      <c r="AM11" s="53" t="str">
        <f t="shared" si="27"/>
        <v/>
      </c>
      <c r="AN11" s="53" t="str">
        <f t="shared" si="28"/>
        <v/>
      </c>
      <c r="AO11" s="61" t="str">
        <f t="shared" si="29"/>
        <v/>
      </c>
      <c r="AP11" s="52" t="str">
        <f t="shared" si="30"/>
        <v/>
      </c>
      <c r="AQ11" s="53" t="str">
        <f t="shared" si="31"/>
        <v/>
      </c>
      <c r="AR11" s="53" t="str">
        <f t="shared" si="32"/>
        <v/>
      </c>
      <c r="AU11" s="59"/>
    </row>
    <row r="12" spans="1:47" s="37" customFormat="1" ht="20.25" customHeight="1">
      <c r="A12" s="60">
        <f t="shared" si="33"/>
        <v>46073</v>
      </c>
      <c r="B12" s="57">
        <f t="shared" si="0"/>
        <v>46073</v>
      </c>
      <c r="C12" s="57"/>
      <c r="D12" s="205"/>
      <c r="E12" s="206"/>
      <c r="F12" s="205"/>
      <c r="G12" s="206"/>
      <c r="H12" s="52"/>
      <c r="I12" s="53" t="str">
        <f t="shared" si="34"/>
        <v/>
      </c>
      <c r="J12" s="54" t="str">
        <f t="shared" si="1"/>
        <v/>
      </c>
      <c r="K12" s="54" t="str">
        <f t="shared" si="2"/>
        <v/>
      </c>
      <c r="L12" s="55" t="str">
        <f t="shared" si="35"/>
        <v/>
      </c>
      <c r="M12" s="55" t="str">
        <f t="shared" si="37"/>
        <v/>
      </c>
      <c r="N12" s="53" t="str">
        <f t="shared" si="3"/>
        <v/>
      </c>
      <c r="O12" s="53" t="str">
        <f t="shared" si="4"/>
        <v/>
      </c>
      <c r="P12" s="53" t="str">
        <f t="shared" si="5"/>
        <v/>
      </c>
      <c r="Q12" s="56">
        <f t="shared" si="6"/>
        <v>46073.208333333336</v>
      </c>
      <c r="R12" s="53" t="str">
        <f t="shared" si="7"/>
        <v/>
      </c>
      <c r="S12" s="53" t="str">
        <f t="shared" si="8"/>
        <v/>
      </c>
      <c r="T12" s="53" t="str">
        <f t="shared" si="9"/>
        <v/>
      </c>
      <c r="U12" s="53" t="str">
        <f t="shared" si="10"/>
        <v/>
      </c>
      <c r="V12" s="53" t="str">
        <f t="shared" si="11"/>
        <v/>
      </c>
      <c r="W12" s="56">
        <f t="shared" si="12"/>
        <v>46073.916666666664</v>
      </c>
      <c r="X12" s="53" t="str">
        <f t="shared" si="13"/>
        <v/>
      </c>
      <c r="Y12" s="56">
        <f t="shared" si="14"/>
        <v>46074</v>
      </c>
      <c r="Z12" s="53" t="str">
        <f t="shared" si="15"/>
        <v/>
      </c>
      <c r="AA12" s="53" t="str">
        <f t="shared" si="16"/>
        <v/>
      </c>
      <c r="AB12" s="53" t="str">
        <f t="shared" si="17"/>
        <v/>
      </c>
      <c r="AC12" s="53" t="str">
        <f t="shared" si="18"/>
        <v/>
      </c>
      <c r="AD12" s="53" t="str">
        <f t="shared" si="19"/>
        <v/>
      </c>
      <c r="AE12" s="53" t="str">
        <f t="shared" si="20"/>
        <v/>
      </c>
      <c r="AF12" s="56">
        <f t="shared" si="21"/>
        <v>46074.208333333336</v>
      </c>
      <c r="AG12" s="53" t="str">
        <f t="shared" si="22"/>
        <v/>
      </c>
      <c r="AH12" s="53" t="str">
        <f t="shared" si="23"/>
        <v/>
      </c>
      <c r="AI12" s="53" t="str">
        <f t="shared" si="24"/>
        <v/>
      </c>
      <c r="AJ12" s="53" t="str">
        <f t="shared" si="25"/>
        <v/>
      </c>
      <c r="AK12" s="61" t="str">
        <f t="shared" si="36"/>
        <v/>
      </c>
      <c r="AL12" s="52" t="str">
        <f t="shared" si="26"/>
        <v/>
      </c>
      <c r="AM12" s="53" t="str">
        <f t="shared" si="27"/>
        <v/>
      </c>
      <c r="AN12" s="53" t="str">
        <f t="shared" si="28"/>
        <v/>
      </c>
      <c r="AO12" s="61" t="str">
        <f t="shared" si="29"/>
        <v/>
      </c>
      <c r="AP12" s="52" t="str">
        <f t="shared" si="30"/>
        <v/>
      </c>
      <c r="AQ12" s="53" t="str">
        <f t="shared" si="31"/>
        <v/>
      </c>
      <c r="AR12" s="53" t="str">
        <f t="shared" si="32"/>
        <v/>
      </c>
      <c r="AU12" s="59"/>
    </row>
    <row r="13" spans="1:47" s="37" customFormat="1" ht="20.25" customHeight="1">
      <c r="A13" s="62">
        <f t="shared" si="33"/>
        <v>46074</v>
      </c>
      <c r="B13" s="107">
        <f t="shared" si="0"/>
        <v>46074</v>
      </c>
      <c r="C13" s="107"/>
      <c r="D13" s="203"/>
      <c r="E13" s="204"/>
      <c r="F13" s="205"/>
      <c r="G13" s="206"/>
      <c r="H13" s="63"/>
      <c r="I13" s="53" t="str">
        <f t="shared" ref="I13:I38" si="38">IF(D13="","",IF(C13="",IF(ISERROR(SUM(P13,U13:V13,AD13:AE13,AH13:AI13))=TRUE,"",SUM(P13,U13:V13,AD13:AE13,AH13:AI13)),IF(C13="☆",IF(ISERROR(SUM(P13,U13:V13,AD13:AE13,AH13:AI13))=TRUE,"",SUM(P13,U13:V13,AD13:AE13,AH13:AI13)),"")))</f>
        <v/>
      </c>
      <c r="J13" s="54" t="str">
        <f t="shared" ref="J13:J38" si="39">IF(I13="","",IF(I13&gt;=0.333333333333333,0.333333333333333,I13))</f>
        <v/>
      </c>
      <c r="K13" s="54" t="str">
        <f t="shared" ref="K13:K38" si="40">IF(J13="","",IF(I13&gt;0.333333333333333,I13-J13,""))</f>
        <v/>
      </c>
      <c r="L13" s="108">
        <v>45493.138888888891</v>
      </c>
      <c r="M13" s="108">
        <v>45493.614583333336</v>
      </c>
      <c r="N13" s="109">
        <v>6.9444444445252884E-2</v>
      </c>
      <c r="O13" s="109">
        <v>6.9444444445252884E-2</v>
      </c>
      <c r="P13" s="109">
        <v>6.9444444445252884E-2</v>
      </c>
      <c r="Q13" s="110">
        <v>45493.208333333336</v>
      </c>
      <c r="R13" s="109">
        <v>0.40625</v>
      </c>
      <c r="S13" s="109">
        <v>0.40625</v>
      </c>
      <c r="T13" s="109">
        <v>0.36458333333333331</v>
      </c>
      <c r="U13" s="109">
        <v>0.26388888888808043</v>
      </c>
      <c r="V13" s="109">
        <v>0.10069444444525288</v>
      </c>
      <c r="W13" s="110">
        <v>45493.916666666664</v>
      </c>
      <c r="X13" s="109" t="s">
        <v>63</v>
      </c>
      <c r="Y13" s="110">
        <v>45494</v>
      </c>
      <c r="Z13" s="109" t="s">
        <v>63</v>
      </c>
      <c r="AA13" s="109" t="s">
        <v>63</v>
      </c>
      <c r="AB13" s="109" t="s">
        <v>63</v>
      </c>
      <c r="AC13" s="109" t="s">
        <v>63</v>
      </c>
      <c r="AD13" s="109" t="s">
        <v>63</v>
      </c>
      <c r="AE13" s="109" t="s">
        <v>63</v>
      </c>
      <c r="AF13" s="110">
        <v>45494.208333333336</v>
      </c>
      <c r="AG13" s="109" t="s">
        <v>63</v>
      </c>
      <c r="AH13" s="109" t="s">
        <v>63</v>
      </c>
      <c r="AI13" s="109" t="s">
        <v>63</v>
      </c>
      <c r="AJ13" s="53"/>
      <c r="AK13" s="111" t="str">
        <f t="shared" ref="AK13" si="41">IF(C13="○",SUM(U13,AH13),"")</f>
        <v/>
      </c>
      <c r="AL13" s="63" t="str">
        <f t="shared" ref="AL13" si="42">IF(C13="○",SUM(V13,AI13),"")</f>
        <v/>
      </c>
      <c r="AM13" s="109" t="str">
        <f t="shared" ref="AM13" si="43">IF(C13="○",SUM(P13,AD13),"")</f>
        <v/>
      </c>
      <c r="AN13" s="109" t="str">
        <f t="shared" ref="AN13" si="44">IF(C13="○",AE13,"")</f>
        <v/>
      </c>
      <c r="AO13" s="111" t="str">
        <f t="shared" ref="AO13" si="45">IF(C13="●",SUM(U13,AH13),"")</f>
        <v/>
      </c>
      <c r="AP13" s="63" t="str">
        <f t="shared" ref="AP13" si="46">IF(C13="●",V13,"")</f>
        <v/>
      </c>
      <c r="AQ13" s="109" t="str">
        <f t="shared" ref="AQ13" si="47">IF(C13="●",SUM(P13,AD13,AI13),"")</f>
        <v/>
      </c>
      <c r="AR13" s="109" t="str">
        <f t="shared" ref="AR13" si="48">IF(C13="●",AE13,"")</f>
        <v/>
      </c>
      <c r="AU13" s="59"/>
    </row>
    <row r="14" spans="1:47" s="106" customFormat="1" ht="20.25" customHeight="1" thickBot="1">
      <c r="A14" s="97">
        <f t="shared" si="33"/>
        <v>46075</v>
      </c>
      <c r="B14" s="98">
        <f t="shared" si="0"/>
        <v>46075</v>
      </c>
      <c r="C14" s="98"/>
      <c r="D14" s="207"/>
      <c r="E14" s="208"/>
      <c r="F14" s="209"/>
      <c r="G14" s="208"/>
      <c r="H14" s="113"/>
      <c r="I14" s="69" t="str">
        <f t="shared" si="38"/>
        <v/>
      </c>
      <c r="J14" s="64" t="str">
        <f t="shared" si="39"/>
        <v/>
      </c>
      <c r="K14" s="64" t="str">
        <f t="shared" si="40"/>
        <v/>
      </c>
      <c r="L14" s="101" t="str">
        <f t="shared" si="35"/>
        <v/>
      </c>
      <c r="M14" s="101" t="str">
        <f t="shared" si="37"/>
        <v/>
      </c>
      <c r="N14" s="100" t="str">
        <f t="shared" si="3"/>
        <v/>
      </c>
      <c r="O14" s="100" t="str">
        <f t="shared" si="4"/>
        <v/>
      </c>
      <c r="P14" s="100" t="str">
        <f t="shared" si="5"/>
        <v/>
      </c>
      <c r="Q14" s="102">
        <f t="shared" si="6"/>
        <v>46075.208333333336</v>
      </c>
      <c r="R14" s="100" t="str">
        <f t="shared" si="7"/>
        <v/>
      </c>
      <c r="S14" s="100" t="str">
        <f t="shared" si="8"/>
        <v/>
      </c>
      <c r="T14" s="100" t="str">
        <f t="shared" si="9"/>
        <v/>
      </c>
      <c r="U14" s="100" t="str">
        <f t="shared" si="10"/>
        <v/>
      </c>
      <c r="V14" s="100" t="str">
        <f t="shared" si="11"/>
        <v/>
      </c>
      <c r="W14" s="102">
        <f t="shared" si="12"/>
        <v>46075.916666666664</v>
      </c>
      <c r="X14" s="100" t="str">
        <f t="shared" si="13"/>
        <v/>
      </c>
      <c r="Y14" s="102">
        <f t="shared" si="14"/>
        <v>46076</v>
      </c>
      <c r="Z14" s="100" t="str">
        <f t="shared" si="15"/>
        <v/>
      </c>
      <c r="AA14" s="100" t="str">
        <f t="shared" si="16"/>
        <v/>
      </c>
      <c r="AB14" s="100" t="str">
        <f t="shared" si="17"/>
        <v/>
      </c>
      <c r="AC14" s="100" t="str">
        <f t="shared" si="18"/>
        <v/>
      </c>
      <c r="AD14" s="100" t="str">
        <f t="shared" si="19"/>
        <v/>
      </c>
      <c r="AE14" s="100" t="str">
        <f t="shared" si="20"/>
        <v/>
      </c>
      <c r="AF14" s="102">
        <f t="shared" si="21"/>
        <v>46076.208333333336</v>
      </c>
      <c r="AG14" s="100" t="str">
        <f t="shared" si="22"/>
        <v/>
      </c>
      <c r="AH14" s="100" t="str">
        <f t="shared" si="23"/>
        <v/>
      </c>
      <c r="AI14" s="100" t="str">
        <f t="shared" si="24"/>
        <v/>
      </c>
      <c r="AJ14" s="100" t="str">
        <f t="shared" si="25"/>
        <v/>
      </c>
      <c r="AK14" s="103" t="str">
        <f t="shared" si="36"/>
        <v/>
      </c>
      <c r="AL14" s="99" t="str">
        <f t="shared" si="26"/>
        <v/>
      </c>
      <c r="AM14" s="100" t="str">
        <f t="shared" si="27"/>
        <v/>
      </c>
      <c r="AN14" s="100" t="str">
        <f t="shared" si="28"/>
        <v/>
      </c>
      <c r="AO14" s="103" t="str">
        <f t="shared" si="29"/>
        <v/>
      </c>
      <c r="AP14" s="99" t="str">
        <f t="shared" si="30"/>
        <v/>
      </c>
      <c r="AQ14" s="100" t="str">
        <f t="shared" si="31"/>
        <v/>
      </c>
      <c r="AR14" s="100" t="str">
        <f t="shared" si="32"/>
        <v/>
      </c>
      <c r="AS14" s="104">
        <f>SUM(I8:I14)</f>
        <v>0</v>
      </c>
      <c r="AT14" s="104">
        <f>SUM(K8:K14)+SUM(AK8:AL14)</f>
        <v>0</v>
      </c>
      <c r="AU14" s="105" t="str">
        <f>IF(AS14-AT14&gt;$AU$7,AS14-AT14-$AU$7,"0:00")</f>
        <v>0:00</v>
      </c>
    </row>
    <row r="15" spans="1:47" s="70" customFormat="1" ht="20.25" customHeight="1">
      <c r="A15" s="114">
        <f t="shared" si="33"/>
        <v>46076</v>
      </c>
      <c r="B15" s="115">
        <f t="shared" si="0"/>
        <v>46076</v>
      </c>
      <c r="C15" s="115"/>
      <c r="D15" s="210"/>
      <c r="E15" s="211"/>
      <c r="F15" s="212"/>
      <c r="G15" s="213"/>
      <c r="H15" s="116"/>
      <c r="I15" s="64" t="str">
        <f t="shared" si="38"/>
        <v/>
      </c>
      <c r="J15" s="64" t="str">
        <f t="shared" si="39"/>
        <v/>
      </c>
      <c r="K15" s="64" t="str">
        <f t="shared" si="40"/>
        <v/>
      </c>
      <c r="L15" s="117" t="str">
        <f t="shared" si="35"/>
        <v/>
      </c>
      <c r="M15" s="117" t="str">
        <f t="shared" si="37"/>
        <v/>
      </c>
      <c r="N15" s="64" t="str">
        <f t="shared" si="3"/>
        <v/>
      </c>
      <c r="O15" s="64" t="str">
        <f t="shared" si="4"/>
        <v/>
      </c>
      <c r="P15" s="64" t="str">
        <f t="shared" si="5"/>
        <v/>
      </c>
      <c r="Q15" s="118">
        <f t="shared" si="6"/>
        <v>46076.208333333336</v>
      </c>
      <c r="R15" s="64" t="str">
        <f t="shared" si="7"/>
        <v/>
      </c>
      <c r="S15" s="64" t="str">
        <f t="shared" si="8"/>
        <v/>
      </c>
      <c r="T15" s="64" t="str">
        <f t="shared" si="9"/>
        <v/>
      </c>
      <c r="U15" s="64" t="str">
        <f t="shared" si="10"/>
        <v/>
      </c>
      <c r="V15" s="64" t="str">
        <f t="shared" si="11"/>
        <v/>
      </c>
      <c r="W15" s="118">
        <f t="shared" si="12"/>
        <v>46076.916666666664</v>
      </c>
      <c r="X15" s="64" t="str">
        <f t="shared" si="13"/>
        <v/>
      </c>
      <c r="Y15" s="118">
        <f t="shared" si="14"/>
        <v>46077</v>
      </c>
      <c r="Z15" s="64" t="str">
        <f t="shared" si="15"/>
        <v/>
      </c>
      <c r="AA15" s="64" t="str">
        <f t="shared" si="16"/>
        <v/>
      </c>
      <c r="AB15" s="64" t="str">
        <f t="shared" si="17"/>
        <v/>
      </c>
      <c r="AC15" s="64" t="str">
        <f t="shared" si="18"/>
        <v/>
      </c>
      <c r="AD15" s="64" t="str">
        <f t="shared" si="19"/>
        <v/>
      </c>
      <c r="AE15" s="64" t="str">
        <f t="shared" si="20"/>
        <v/>
      </c>
      <c r="AF15" s="118">
        <f t="shared" si="21"/>
        <v>46077.208333333336</v>
      </c>
      <c r="AG15" s="64" t="str">
        <f t="shared" si="22"/>
        <v/>
      </c>
      <c r="AH15" s="64" t="str">
        <f t="shared" si="23"/>
        <v/>
      </c>
      <c r="AI15" s="64" t="str">
        <f t="shared" si="24"/>
        <v/>
      </c>
      <c r="AJ15" s="64" t="str">
        <f t="shared" si="25"/>
        <v/>
      </c>
      <c r="AK15" s="119" t="str">
        <f t="shared" si="36"/>
        <v/>
      </c>
      <c r="AL15" s="116" t="str">
        <f t="shared" si="26"/>
        <v/>
      </c>
      <c r="AM15" s="64" t="str">
        <f t="shared" si="27"/>
        <v/>
      </c>
      <c r="AN15" s="64" t="str">
        <f t="shared" si="28"/>
        <v/>
      </c>
      <c r="AO15" s="119" t="str">
        <f t="shared" si="29"/>
        <v/>
      </c>
      <c r="AP15" s="116" t="str">
        <f t="shared" si="30"/>
        <v/>
      </c>
      <c r="AQ15" s="64" t="str">
        <f t="shared" si="31"/>
        <v/>
      </c>
      <c r="AR15" s="64" t="str">
        <f t="shared" si="32"/>
        <v/>
      </c>
      <c r="AU15" s="71"/>
    </row>
    <row r="16" spans="1:47" s="37" customFormat="1" ht="20.25" customHeight="1">
      <c r="A16" s="60">
        <f t="shared" si="33"/>
        <v>46077</v>
      </c>
      <c r="B16" s="57">
        <f t="shared" si="0"/>
        <v>46077</v>
      </c>
      <c r="C16" s="57"/>
      <c r="D16" s="214"/>
      <c r="E16" s="215"/>
      <c r="F16" s="178"/>
      <c r="G16" s="179"/>
      <c r="H16" s="52"/>
      <c r="I16" s="53" t="str">
        <f t="shared" si="38"/>
        <v/>
      </c>
      <c r="J16" s="54" t="str">
        <f t="shared" si="39"/>
        <v/>
      </c>
      <c r="K16" s="54" t="str">
        <f t="shared" si="40"/>
        <v/>
      </c>
      <c r="L16" s="55" t="str">
        <f t="shared" si="35"/>
        <v/>
      </c>
      <c r="M16" s="55" t="str">
        <f t="shared" si="37"/>
        <v/>
      </c>
      <c r="N16" s="53" t="str">
        <f t="shared" si="3"/>
        <v/>
      </c>
      <c r="O16" s="53" t="str">
        <f t="shared" si="4"/>
        <v/>
      </c>
      <c r="P16" s="53" t="str">
        <f t="shared" si="5"/>
        <v/>
      </c>
      <c r="Q16" s="56">
        <f t="shared" si="6"/>
        <v>46077.208333333336</v>
      </c>
      <c r="R16" s="53" t="str">
        <f t="shared" si="7"/>
        <v/>
      </c>
      <c r="S16" s="53" t="str">
        <f t="shared" si="8"/>
        <v/>
      </c>
      <c r="T16" s="53" t="str">
        <f t="shared" si="9"/>
        <v/>
      </c>
      <c r="U16" s="53" t="str">
        <f t="shared" si="10"/>
        <v/>
      </c>
      <c r="V16" s="53" t="str">
        <f t="shared" si="11"/>
        <v/>
      </c>
      <c r="W16" s="56">
        <f t="shared" si="12"/>
        <v>46077.916666666664</v>
      </c>
      <c r="X16" s="53" t="str">
        <f t="shared" si="13"/>
        <v/>
      </c>
      <c r="Y16" s="56">
        <f t="shared" si="14"/>
        <v>46078</v>
      </c>
      <c r="Z16" s="53" t="str">
        <f t="shared" si="15"/>
        <v/>
      </c>
      <c r="AA16" s="53" t="str">
        <f t="shared" si="16"/>
        <v/>
      </c>
      <c r="AB16" s="53" t="str">
        <f t="shared" si="17"/>
        <v/>
      </c>
      <c r="AC16" s="53" t="str">
        <f t="shared" si="18"/>
        <v/>
      </c>
      <c r="AD16" s="53" t="str">
        <f t="shared" si="19"/>
        <v/>
      </c>
      <c r="AE16" s="53" t="str">
        <f t="shared" si="20"/>
        <v/>
      </c>
      <c r="AF16" s="56">
        <f t="shared" si="21"/>
        <v>46078.208333333336</v>
      </c>
      <c r="AG16" s="53" t="str">
        <f t="shared" si="22"/>
        <v/>
      </c>
      <c r="AH16" s="53" t="str">
        <f t="shared" si="23"/>
        <v/>
      </c>
      <c r="AI16" s="53" t="str">
        <f t="shared" si="24"/>
        <v/>
      </c>
      <c r="AJ16" s="53" t="str">
        <f t="shared" si="25"/>
        <v/>
      </c>
      <c r="AK16" s="61" t="str">
        <f t="shared" si="36"/>
        <v/>
      </c>
      <c r="AL16" s="52" t="str">
        <f t="shared" si="26"/>
        <v/>
      </c>
      <c r="AM16" s="53" t="str">
        <f t="shared" si="27"/>
        <v/>
      </c>
      <c r="AN16" s="53" t="str">
        <f t="shared" si="28"/>
        <v/>
      </c>
      <c r="AO16" s="61" t="str">
        <f t="shared" si="29"/>
        <v/>
      </c>
      <c r="AP16" s="52" t="str">
        <f t="shared" si="30"/>
        <v/>
      </c>
      <c r="AQ16" s="53" t="str">
        <f t="shared" si="31"/>
        <v/>
      </c>
      <c r="AR16" s="53" t="str">
        <f t="shared" si="32"/>
        <v/>
      </c>
      <c r="AU16" s="59"/>
    </row>
    <row r="17" spans="1:47" s="37" customFormat="1" ht="20.25" customHeight="1">
      <c r="A17" s="60">
        <f t="shared" si="33"/>
        <v>46078</v>
      </c>
      <c r="B17" s="57">
        <f t="shared" si="0"/>
        <v>46078</v>
      </c>
      <c r="C17" s="57"/>
      <c r="D17" s="178"/>
      <c r="E17" s="179"/>
      <c r="F17" s="178"/>
      <c r="G17" s="179"/>
      <c r="H17" s="52"/>
      <c r="I17" s="53" t="str">
        <f t="shared" si="38"/>
        <v/>
      </c>
      <c r="J17" s="54" t="str">
        <f t="shared" si="39"/>
        <v/>
      </c>
      <c r="K17" s="54" t="str">
        <f t="shared" si="40"/>
        <v/>
      </c>
      <c r="L17" s="55" t="str">
        <f t="shared" si="35"/>
        <v/>
      </c>
      <c r="M17" s="55" t="str">
        <f t="shared" si="37"/>
        <v/>
      </c>
      <c r="N17" s="53" t="str">
        <f t="shared" si="3"/>
        <v/>
      </c>
      <c r="O17" s="53" t="str">
        <f t="shared" si="4"/>
        <v/>
      </c>
      <c r="P17" s="53" t="str">
        <f t="shared" si="5"/>
        <v/>
      </c>
      <c r="Q17" s="56">
        <f t="shared" si="6"/>
        <v>46078.208333333336</v>
      </c>
      <c r="R17" s="53" t="str">
        <f t="shared" si="7"/>
        <v/>
      </c>
      <c r="S17" s="53" t="str">
        <f t="shared" si="8"/>
        <v/>
      </c>
      <c r="T17" s="53" t="str">
        <f t="shared" si="9"/>
        <v/>
      </c>
      <c r="U17" s="53" t="str">
        <f t="shared" si="10"/>
        <v/>
      </c>
      <c r="V17" s="53" t="str">
        <f t="shared" si="11"/>
        <v/>
      </c>
      <c r="W17" s="56">
        <f t="shared" si="12"/>
        <v>46078.916666666664</v>
      </c>
      <c r="X17" s="53" t="str">
        <f t="shared" si="13"/>
        <v/>
      </c>
      <c r="Y17" s="56">
        <f t="shared" si="14"/>
        <v>46079</v>
      </c>
      <c r="Z17" s="53" t="str">
        <f t="shared" si="15"/>
        <v/>
      </c>
      <c r="AA17" s="53" t="str">
        <f t="shared" si="16"/>
        <v/>
      </c>
      <c r="AB17" s="53" t="str">
        <f t="shared" si="17"/>
        <v/>
      </c>
      <c r="AC17" s="53" t="str">
        <f t="shared" si="18"/>
        <v/>
      </c>
      <c r="AD17" s="53" t="str">
        <f t="shared" si="19"/>
        <v/>
      </c>
      <c r="AE17" s="53" t="str">
        <f t="shared" si="20"/>
        <v/>
      </c>
      <c r="AF17" s="56">
        <f t="shared" si="21"/>
        <v>46079.208333333336</v>
      </c>
      <c r="AG17" s="53" t="str">
        <f t="shared" si="22"/>
        <v/>
      </c>
      <c r="AH17" s="53" t="str">
        <f t="shared" si="23"/>
        <v/>
      </c>
      <c r="AI17" s="53" t="str">
        <f t="shared" si="24"/>
        <v/>
      </c>
      <c r="AJ17" s="53" t="str">
        <f t="shared" si="25"/>
        <v/>
      </c>
      <c r="AK17" s="61" t="str">
        <f t="shared" si="36"/>
        <v/>
      </c>
      <c r="AL17" s="52" t="str">
        <f t="shared" si="26"/>
        <v/>
      </c>
      <c r="AM17" s="53" t="str">
        <f t="shared" si="27"/>
        <v/>
      </c>
      <c r="AN17" s="53" t="str">
        <f t="shared" si="28"/>
        <v/>
      </c>
      <c r="AO17" s="61" t="str">
        <f t="shared" si="29"/>
        <v/>
      </c>
      <c r="AP17" s="52" t="str">
        <f t="shared" si="30"/>
        <v/>
      </c>
      <c r="AQ17" s="53" t="str">
        <f t="shared" si="31"/>
        <v/>
      </c>
      <c r="AR17" s="53" t="str">
        <f t="shared" si="32"/>
        <v/>
      </c>
      <c r="AU17" s="59"/>
    </row>
    <row r="18" spans="1:47" s="37" customFormat="1" ht="20.25" customHeight="1">
      <c r="A18" s="60">
        <f t="shared" si="33"/>
        <v>46079</v>
      </c>
      <c r="B18" s="57">
        <f t="shared" si="0"/>
        <v>46079</v>
      </c>
      <c r="C18" s="57"/>
      <c r="D18" s="178"/>
      <c r="E18" s="179"/>
      <c r="F18" s="178"/>
      <c r="G18" s="179"/>
      <c r="H18" s="52"/>
      <c r="I18" s="53" t="str">
        <f t="shared" si="38"/>
        <v/>
      </c>
      <c r="J18" s="54" t="str">
        <f t="shared" si="39"/>
        <v/>
      </c>
      <c r="K18" s="54" t="str">
        <f t="shared" si="40"/>
        <v/>
      </c>
      <c r="L18" s="55" t="str">
        <f t="shared" si="35"/>
        <v/>
      </c>
      <c r="M18" s="55" t="str">
        <f t="shared" si="37"/>
        <v/>
      </c>
      <c r="N18" s="53" t="str">
        <f t="shared" si="3"/>
        <v/>
      </c>
      <c r="O18" s="53" t="str">
        <f t="shared" si="4"/>
        <v/>
      </c>
      <c r="P18" s="53" t="str">
        <f t="shared" si="5"/>
        <v/>
      </c>
      <c r="Q18" s="56">
        <f t="shared" si="6"/>
        <v>46079.208333333336</v>
      </c>
      <c r="R18" s="53" t="str">
        <f t="shared" si="7"/>
        <v/>
      </c>
      <c r="S18" s="53" t="str">
        <f t="shared" si="8"/>
        <v/>
      </c>
      <c r="T18" s="53" t="str">
        <f t="shared" si="9"/>
        <v/>
      </c>
      <c r="U18" s="53" t="str">
        <f t="shared" si="10"/>
        <v/>
      </c>
      <c r="V18" s="53" t="str">
        <f t="shared" si="11"/>
        <v/>
      </c>
      <c r="W18" s="56">
        <f t="shared" si="12"/>
        <v>46079.916666666664</v>
      </c>
      <c r="X18" s="53" t="str">
        <f t="shared" si="13"/>
        <v/>
      </c>
      <c r="Y18" s="56">
        <f t="shared" si="14"/>
        <v>46080</v>
      </c>
      <c r="Z18" s="53" t="str">
        <f t="shared" si="15"/>
        <v/>
      </c>
      <c r="AA18" s="53" t="str">
        <f t="shared" si="16"/>
        <v/>
      </c>
      <c r="AB18" s="53" t="str">
        <f t="shared" si="17"/>
        <v/>
      </c>
      <c r="AC18" s="53" t="str">
        <f t="shared" si="18"/>
        <v/>
      </c>
      <c r="AD18" s="53" t="str">
        <f t="shared" si="19"/>
        <v/>
      </c>
      <c r="AE18" s="53" t="str">
        <f t="shared" si="20"/>
        <v/>
      </c>
      <c r="AF18" s="56">
        <f t="shared" si="21"/>
        <v>46080.208333333336</v>
      </c>
      <c r="AG18" s="53" t="str">
        <f t="shared" si="22"/>
        <v/>
      </c>
      <c r="AH18" s="53" t="str">
        <f t="shared" si="23"/>
        <v/>
      </c>
      <c r="AI18" s="53" t="str">
        <f t="shared" si="24"/>
        <v/>
      </c>
      <c r="AJ18" s="53" t="str">
        <f t="shared" si="25"/>
        <v/>
      </c>
      <c r="AK18" s="61" t="str">
        <f t="shared" si="36"/>
        <v/>
      </c>
      <c r="AL18" s="52" t="str">
        <f t="shared" si="26"/>
        <v/>
      </c>
      <c r="AM18" s="53" t="str">
        <f t="shared" si="27"/>
        <v/>
      </c>
      <c r="AN18" s="53" t="str">
        <f t="shared" si="28"/>
        <v/>
      </c>
      <c r="AO18" s="61" t="str">
        <f t="shared" si="29"/>
        <v/>
      </c>
      <c r="AP18" s="52" t="str">
        <f t="shared" si="30"/>
        <v/>
      </c>
      <c r="AQ18" s="53" t="str">
        <f t="shared" si="31"/>
        <v/>
      </c>
      <c r="AR18" s="53" t="str">
        <f t="shared" si="32"/>
        <v/>
      </c>
      <c r="AU18" s="59"/>
    </row>
    <row r="19" spans="1:47" s="37" customFormat="1" ht="20.25" customHeight="1">
      <c r="A19" s="60">
        <f t="shared" si="33"/>
        <v>46080</v>
      </c>
      <c r="B19" s="57">
        <f t="shared" si="0"/>
        <v>46080</v>
      </c>
      <c r="C19" s="57"/>
      <c r="D19" s="178"/>
      <c r="E19" s="179"/>
      <c r="F19" s="178"/>
      <c r="G19" s="179"/>
      <c r="H19" s="52"/>
      <c r="I19" s="53" t="str">
        <f t="shared" si="38"/>
        <v/>
      </c>
      <c r="J19" s="54" t="str">
        <f t="shared" si="39"/>
        <v/>
      </c>
      <c r="K19" s="54" t="str">
        <f t="shared" si="40"/>
        <v/>
      </c>
      <c r="L19" s="55" t="str">
        <f t="shared" si="35"/>
        <v/>
      </c>
      <c r="M19" s="55" t="str">
        <f t="shared" si="37"/>
        <v/>
      </c>
      <c r="N19" s="53" t="str">
        <f t="shared" si="3"/>
        <v/>
      </c>
      <c r="O19" s="53" t="str">
        <f t="shared" si="4"/>
        <v/>
      </c>
      <c r="P19" s="53" t="str">
        <f t="shared" si="5"/>
        <v/>
      </c>
      <c r="Q19" s="56">
        <f t="shared" si="6"/>
        <v>46080.208333333336</v>
      </c>
      <c r="R19" s="53" t="str">
        <f t="shared" si="7"/>
        <v/>
      </c>
      <c r="S19" s="53" t="str">
        <f t="shared" si="8"/>
        <v/>
      </c>
      <c r="T19" s="53" t="str">
        <f t="shared" si="9"/>
        <v/>
      </c>
      <c r="U19" s="53" t="str">
        <f t="shared" si="10"/>
        <v/>
      </c>
      <c r="V19" s="53" t="str">
        <f t="shared" si="11"/>
        <v/>
      </c>
      <c r="W19" s="56">
        <f t="shared" si="12"/>
        <v>46080.916666666664</v>
      </c>
      <c r="X19" s="53" t="str">
        <f t="shared" si="13"/>
        <v/>
      </c>
      <c r="Y19" s="56">
        <f t="shared" si="14"/>
        <v>46081</v>
      </c>
      <c r="Z19" s="53" t="str">
        <f t="shared" si="15"/>
        <v/>
      </c>
      <c r="AA19" s="53" t="str">
        <f t="shared" si="16"/>
        <v/>
      </c>
      <c r="AB19" s="53" t="str">
        <f t="shared" si="17"/>
        <v/>
      </c>
      <c r="AC19" s="53" t="str">
        <f t="shared" si="18"/>
        <v/>
      </c>
      <c r="AD19" s="53" t="str">
        <f t="shared" si="19"/>
        <v/>
      </c>
      <c r="AE19" s="53" t="str">
        <f t="shared" si="20"/>
        <v/>
      </c>
      <c r="AF19" s="56">
        <f t="shared" si="21"/>
        <v>46081.208333333336</v>
      </c>
      <c r="AG19" s="53" t="str">
        <f t="shared" si="22"/>
        <v/>
      </c>
      <c r="AH19" s="53" t="str">
        <f t="shared" si="23"/>
        <v/>
      </c>
      <c r="AI19" s="53" t="str">
        <f t="shared" si="24"/>
        <v/>
      </c>
      <c r="AJ19" s="53" t="str">
        <f t="shared" si="25"/>
        <v/>
      </c>
      <c r="AK19" s="61" t="str">
        <f t="shared" ref="AK19:AK20" si="49">IF(C19="○",SUM(U19,AH19),"")</f>
        <v/>
      </c>
      <c r="AL19" s="52" t="str">
        <f t="shared" ref="AL19:AL20" si="50">IF(C19="○",SUM(V19,AI19),"")</f>
        <v/>
      </c>
      <c r="AM19" s="53" t="str">
        <f t="shared" ref="AM19:AM20" si="51">IF(C19="○",SUM(P19,AD19),"")</f>
        <v/>
      </c>
      <c r="AN19" s="53" t="str">
        <f t="shared" ref="AN19:AN20" si="52">IF(C19="○",AE19,"")</f>
        <v/>
      </c>
      <c r="AO19" s="61" t="str">
        <f t="shared" ref="AO19:AO20" si="53">IF(C19="●",SUM(U19,AH19),"")</f>
        <v/>
      </c>
      <c r="AP19" s="52" t="str">
        <f t="shared" ref="AP19:AP20" si="54">IF(C19="●",V19,"")</f>
        <v/>
      </c>
      <c r="AQ19" s="53" t="str">
        <f t="shared" ref="AQ19:AQ20" si="55">IF(C19="●",SUM(P19,AD19,AI19),"")</f>
        <v/>
      </c>
      <c r="AR19" s="53" t="str">
        <f t="shared" ref="AR19:AR20" si="56">IF(C19="●",AE19,"")</f>
        <v/>
      </c>
      <c r="AU19" s="59"/>
    </row>
    <row r="20" spans="1:47" s="37" customFormat="1" ht="20.25" customHeight="1">
      <c r="A20" s="62">
        <f t="shared" si="33"/>
        <v>46081</v>
      </c>
      <c r="B20" s="107">
        <f t="shared" si="0"/>
        <v>46081</v>
      </c>
      <c r="C20" s="107"/>
      <c r="D20" s="214"/>
      <c r="E20" s="215"/>
      <c r="F20" s="178"/>
      <c r="G20" s="179"/>
      <c r="H20" s="63"/>
      <c r="I20" s="109" t="str">
        <f t="shared" si="38"/>
        <v/>
      </c>
      <c r="J20" s="112" t="str">
        <f t="shared" si="39"/>
        <v/>
      </c>
      <c r="K20" s="112" t="str">
        <f t="shared" si="40"/>
        <v/>
      </c>
      <c r="L20" s="108"/>
      <c r="M20" s="108"/>
      <c r="N20" s="109"/>
      <c r="O20" s="109"/>
      <c r="P20" s="109"/>
      <c r="Q20" s="110"/>
      <c r="R20" s="109"/>
      <c r="S20" s="109"/>
      <c r="T20" s="109"/>
      <c r="U20" s="109"/>
      <c r="V20" s="109"/>
      <c r="W20" s="110"/>
      <c r="X20" s="109"/>
      <c r="Y20" s="110"/>
      <c r="Z20" s="109"/>
      <c r="AA20" s="109"/>
      <c r="AB20" s="109"/>
      <c r="AC20" s="109"/>
      <c r="AD20" s="109"/>
      <c r="AE20" s="109"/>
      <c r="AF20" s="110"/>
      <c r="AG20" s="109"/>
      <c r="AH20" s="109"/>
      <c r="AI20" s="109"/>
      <c r="AJ20" s="109"/>
      <c r="AK20" s="111" t="str">
        <f t="shared" si="49"/>
        <v/>
      </c>
      <c r="AL20" s="63" t="str">
        <f t="shared" si="50"/>
        <v/>
      </c>
      <c r="AM20" s="109" t="str">
        <f t="shared" si="51"/>
        <v/>
      </c>
      <c r="AN20" s="109" t="str">
        <f t="shared" si="52"/>
        <v/>
      </c>
      <c r="AO20" s="111" t="str">
        <f t="shared" si="53"/>
        <v/>
      </c>
      <c r="AP20" s="63" t="str">
        <f t="shared" si="54"/>
        <v/>
      </c>
      <c r="AQ20" s="109" t="str">
        <f t="shared" si="55"/>
        <v/>
      </c>
      <c r="AR20" s="109" t="str">
        <f t="shared" si="56"/>
        <v/>
      </c>
      <c r="AU20" s="59"/>
    </row>
    <row r="21" spans="1:47" s="106" customFormat="1" ht="20.25" customHeight="1" thickBot="1">
      <c r="A21" s="97">
        <f t="shared" si="33"/>
        <v>46082</v>
      </c>
      <c r="B21" s="98">
        <f t="shared" si="0"/>
        <v>46082</v>
      </c>
      <c r="C21" s="98"/>
      <c r="D21" s="209"/>
      <c r="E21" s="208"/>
      <c r="F21" s="209"/>
      <c r="G21" s="208"/>
      <c r="H21" s="99"/>
      <c r="I21" s="100" t="str">
        <f t="shared" si="38"/>
        <v/>
      </c>
      <c r="J21" s="100" t="str">
        <f t="shared" si="39"/>
        <v/>
      </c>
      <c r="K21" s="100" t="str">
        <f t="shared" si="40"/>
        <v/>
      </c>
      <c r="L21" s="101" t="str">
        <f t="shared" si="35"/>
        <v/>
      </c>
      <c r="M21" s="101" t="str">
        <f t="shared" si="37"/>
        <v/>
      </c>
      <c r="N21" s="100" t="str">
        <f t="shared" si="3"/>
        <v/>
      </c>
      <c r="O21" s="100" t="str">
        <f t="shared" si="4"/>
        <v/>
      </c>
      <c r="P21" s="100" t="str">
        <f t="shared" si="5"/>
        <v/>
      </c>
      <c r="Q21" s="102">
        <f t="shared" si="6"/>
        <v>46082.208333333336</v>
      </c>
      <c r="R21" s="100" t="str">
        <f t="shared" si="7"/>
        <v/>
      </c>
      <c r="S21" s="100" t="str">
        <f t="shared" si="8"/>
        <v/>
      </c>
      <c r="T21" s="100" t="str">
        <f t="shared" si="9"/>
        <v/>
      </c>
      <c r="U21" s="100" t="str">
        <f t="shared" si="10"/>
        <v/>
      </c>
      <c r="V21" s="100" t="str">
        <f t="shared" si="11"/>
        <v/>
      </c>
      <c r="W21" s="102">
        <f t="shared" si="12"/>
        <v>46082.916666666664</v>
      </c>
      <c r="X21" s="100" t="str">
        <f t="shared" si="13"/>
        <v/>
      </c>
      <c r="Y21" s="102">
        <f t="shared" si="14"/>
        <v>46083</v>
      </c>
      <c r="Z21" s="100" t="str">
        <f t="shared" si="15"/>
        <v/>
      </c>
      <c r="AA21" s="100" t="str">
        <f t="shared" si="16"/>
        <v/>
      </c>
      <c r="AB21" s="100" t="str">
        <f t="shared" si="17"/>
        <v/>
      </c>
      <c r="AC21" s="100" t="str">
        <f t="shared" si="18"/>
        <v/>
      </c>
      <c r="AD21" s="100" t="str">
        <f t="shared" si="19"/>
        <v/>
      </c>
      <c r="AE21" s="100" t="str">
        <f t="shared" si="20"/>
        <v/>
      </c>
      <c r="AF21" s="102">
        <f t="shared" si="21"/>
        <v>46083.208333333336</v>
      </c>
      <c r="AG21" s="100" t="str">
        <f t="shared" si="22"/>
        <v/>
      </c>
      <c r="AH21" s="100" t="str">
        <f t="shared" si="23"/>
        <v/>
      </c>
      <c r="AI21" s="100" t="str">
        <f t="shared" si="24"/>
        <v/>
      </c>
      <c r="AJ21" s="100" t="str">
        <f t="shared" si="25"/>
        <v/>
      </c>
      <c r="AK21" s="103" t="str">
        <f t="shared" si="36"/>
        <v/>
      </c>
      <c r="AL21" s="99" t="str">
        <f t="shared" si="26"/>
        <v/>
      </c>
      <c r="AM21" s="100" t="str">
        <f t="shared" si="27"/>
        <v/>
      </c>
      <c r="AN21" s="100" t="str">
        <f t="shared" si="28"/>
        <v/>
      </c>
      <c r="AO21" s="103" t="str">
        <f t="shared" si="29"/>
        <v/>
      </c>
      <c r="AP21" s="99" t="str">
        <f t="shared" si="30"/>
        <v/>
      </c>
      <c r="AQ21" s="100" t="str">
        <f t="shared" si="31"/>
        <v/>
      </c>
      <c r="AR21" s="100" t="str">
        <f t="shared" si="32"/>
        <v/>
      </c>
      <c r="AS21" s="104">
        <f>SUM(I15:I21)</f>
        <v>0</v>
      </c>
      <c r="AT21" s="104">
        <f>SUM(K15:K21)+SUM(AK15:AL21)</f>
        <v>0</v>
      </c>
      <c r="AU21" s="105" t="str">
        <f>IF(AS21-AT21&gt;$AU$7,AS21-AT21-$AU$7,"0:00")</f>
        <v>0:00</v>
      </c>
    </row>
    <row r="22" spans="1:47" s="37" customFormat="1" ht="20.25" customHeight="1">
      <c r="A22" s="58">
        <f t="shared" si="33"/>
        <v>46083</v>
      </c>
      <c r="B22" s="92">
        <f t="shared" si="0"/>
        <v>46083</v>
      </c>
      <c r="C22" s="92"/>
      <c r="D22" s="216"/>
      <c r="E22" s="217"/>
      <c r="F22" s="218"/>
      <c r="G22" s="219"/>
      <c r="H22" s="93"/>
      <c r="I22" s="54" t="str">
        <f t="shared" si="38"/>
        <v/>
      </c>
      <c r="J22" s="54" t="str">
        <f t="shared" si="39"/>
        <v/>
      </c>
      <c r="K22" s="54" t="str">
        <f t="shared" si="40"/>
        <v/>
      </c>
      <c r="L22" s="67" t="str">
        <f t="shared" si="35"/>
        <v/>
      </c>
      <c r="M22" s="67" t="str">
        <f t="shared" si="37"/>
        <v/>
      </c>
      <c r="N22" s="54" t="str">
        <f t="shared" si="3"/>
        <v/>
      </c>
      <c r="O22" s="54" t="str">
        <f t="shared" si="4"/>
        <v/>
      </c>
      <c r="P22" s="54" t="str">
        <f t="shared" si="5"/>
        <v/>
      </c>
      <c r="Q22" s="68">
        <f t="shared" si="6"/>
        <v>46083.208333333336</v>
      </c>
      <c r="R22" s="54" t="str">
        <f t="shared" si="7"/>
        <v/>
      </c>
      <c r="S22" s="54" t="str">
        <f t="shared" si="8"/>
        <v/>
      </c>
      <c r="T22" s="54" t="str">
        <f t="shared" si="9"/>
        <v/>
      </c>
      <c r="U22" s="54" t="str">
        <f t="shared" si="10"/>
        <v/>
      </c>
      <c r="V22" s="54" t="str">
        <f t="shared" si="11"/>
        <v/>
      </c>
      <c r="W22" s="68">
        <f t="shared" si="12"/>
        <v>46083.916666666664</v>
      </c>
      <c r="X22" s="54" t="str">
        <f t="shared" si="13"/>
        <v/>
      </c>
      <c r="Y22" s="68">
        <f t="shared" si="14"/>
        <v>46084</v>
      </c>
      <c r="Z22" s="54" t="str">
        <f t="shared" si="15"/>
        <v/>
      </c>
      <c r="AA22" s="54" t="str">
        <f t="shared" si="16"/>
        <v/>
      </c>
      <c r="AB22" s="54" t="str">
        <f t="shared" si="17"/>
        <v/>
      </c>
      <c r="AC22" s="54" t="str">
        <f t="shared" si="18"/>
        <v/>
      </c>
      <c r="AD22" s="54" t="str">
        <f t="shared" si="19"/>
        <v/>
      </c>
      <c r="AE22" s="54" t="str">
        <f t="shared" si="20"/>
        <v/>
      </c>
      <c r="AF22" s="68">
        <f t="shared" si="21"/>
        <v>46084.208333333336</v>
      </c>
      <c r="AG22" s="54" t="str">
        <f t="shared" si="22"/>
        <v/>
      </c>
      <c r="AH22" s="54" t="str">
        <f t="shared" si="23"/>
        <v/>
      </c>
      <c r="AI22" s="54" t="str">
        <f t="shared" si="24"/>
        <v/>
      </c>
      <c r="AJ22" s="54" t="str">
        <f t="shared" si="25"/>
        <v/>
      </c>
      <c r="AK22" s="94" t="str">
        <f t="shared" si="36"/>
        <v/>
      </c>
      <c r="AL22" s="93" t="str">
        <f t="shared" si="26"/>
        <v/>
      </c>
      <c r="AM22" s="54" t="str">
        <f t="shared" si="27"/>
        <v/>
      </c>
      <c r="AN22" s="54" t="str">
        <f t="shared" si="28"/>
        <v/>
      </c>
      <c r="AO22" s="94" t="str">
        <f t="shared" si="29"/>
        <v/>
      </c>
      <c r="AP22" s="93" t="str">
        <f t="shared" si="30"/>
        <v/>
      </c>
      <c r="AQ22" s="54" t="str">
        <f t="shared" si="31"/>
        <v/>
      </c>
      <c r="AR22" s="54" t="str">
        <f t="shared" si="32"/>
        <v/>
      </c>
      <c r="AU22" s="59"/>
    </row>
    <row r="23" spans="1:47" s="37" customFormat="1" ht="20.25" customHeight="1">
      <c r="A23" s="60">
        <f t="shared" si="33"/>
        <v>46084</v>
      </c>
      <c r="B23" s="57">
        <f t="shared" si="0"/>
        <v>46084</v>
      </c>
      <c r="C23" s="57"/>
      <c r="D23" s="178"/>
      <c r="E23" s="179"/>
      <c r="F23" s="178"/>
      <c r="G23" s="179"/>
      <c r="H23" s="52"/>
      <c r="I23" s="53" t="str">
        <f t="shared" si="38"/>
        <v/>
      </c>
      <c r="J23" s="54" t="str">
        <f t="shared" si="39"/>
        <v/>
      </c>
      <c r="K23" s="54" t="str">
        <f t="shared" si="40"/>
        <v/>
      </c>
      <c r="L23" s="55" t="str">
        <f t="shared" si="35"/>
        <v/>
      </c>
      <c r="M23" s="55" t="str">
        <f t="shared" si="37"/>
        <v/>
      </c>
      <c r="N23" s="53" t="str">
        <f t="shared" si="3"/>
        <v/>
      </c>
      <c r="O23" s="53" t="str">
        <f t="shared" si="4"/>
        <v/>
      </c>
      <c r="P23" s="53" t="str">
        <f t="shared" si="5"/>
        <v/>
      </c>
      <c r="Q23" s="56">
        <f t="shared" si="6"/>
        <v>46084.208333333336</v>
      </c>
      <c r="R23" s="53" t="str">
        <f t="shared" si="7"/>
        <v/>
      </c>
      <c r="S23" s="53" t="str">
        <f t="shared" si="8"/>
        <v/>
      </c>
      <c r="T23" s="53" t="str">
        <f t="shared" si="9"/>
        <v/>
      </c>
      <c r="U23" s="53" t="str">
        <f t="shared" si="10"/>
        <v/>
      </c>
      <c r="V23" s="53" t="str">
        <f t="shared" si="11"/>
        <v/>
      </c>
      <c r="W23" s="56">
        <f t="shared" si="12"/>
        <v>46084.916666666664</v>
      </c>
      <c r="X23" s="53" t="str">
        <f t="shared" si="13"/>
        <v/>
      </c>
      <c r="Y23" s="56">
        <f t="shared" si="14"/>
        <v>46085</v>
      </c>
      <c r="Z23" s="53" t="str">
        <f t="shared" si="15"/>
        <v/>
      </c>
      <c r="AA23" s="53" t="str">
        <f t="shared" si="16"/>
        <v/>
      </c>
      <c r="AB23" s="53" t="str">
        <f t="shared" si="17"/>
        <v/>
      </c>
      <c r="AC23" s="53" t="str">
        <f t="shared" si="18"/>
        <v/>
      </c>
      <c r="AD23" s="53" t="str">
        <f t="shared" si="19"/>
        <v/>
      </c>
      <c r="AE23" s="53" t="str">
        <f t="shared" si="20"/>
        <v/>
      </c>
      <c r="AF23" s="56">
        <f t="shared" si="21"/>
        <v>46085.208333333336</v>
      </c>
      <c r="AG23" s="53" t="str">
        <f t="shared" si="22"/>
        <v/>
      </c>
      <c r="AH23" s="53" t="str">
        <f t="shared" si="23"/>
        <v/>
      </c>
      <c r="AI23" s="53" t="str">
        <f t="shared" si="24"/>
        <v/>
      </c>
      <c r="AJ23" s="53" t="str">
        <f t="shared" si="25"/>
        <v/>
      </c>
      <c r="AK23" s="61" t="str">
        <f t="shared" si="36"/>
        <v/>
      </c>
      <c r="AL23" s="52" t="str">
        <f t="shared" si="26"/>
        <v/>
      </c>
      <c r="AM23" s="53" t="str">
        <f t="shared" si="27"/>
        <v/>
      </c>
      <c r="AN23" s="53" t="str">
        <f t="shared" si="28"/>
        <v/>
      </c>
      <c r="AO23" s="61" t="str">
        <f t="shared" si="29"/>
        <v/>
      </c>
      <c r="AP23" s="52" t="str">
        <f t="shared" si="30"/>
        <v/>
      </c>
      <c r="AQ23" s="53" t="str">
        <f t="shared" si="31"/>
        <v/>
      </c>
      <c r="AR23" s="53" t="str">
        <f t="shared" si="32"/>
        <v/>
      </c>
      <c r="AU23" s="59"/>
    </row>
    <row r="24" spans="1:47" s="37" customFormat="1" ht="20.25" customHeight="1">
      <c r="A24" s="60">
        <f t="shared" si="33"/>
        <v>46085</v>
      </c>
      <c r="B24" s="57">
        <f t="shared" si="0"/>
        <v>46085</v>
      </c>
      <c r="C24" s="57"/>
      <c r="D24" s="214"/>
      <c r="E24" s="215"/>
      <c r="F24" s="178"/>
      <c r="G24" s="179"/>
      <c r="H24" s="52"/>
      <c r="I24" s="53" t="str">
        <f t="shared" si="38"/>
        <v/>
      </c>
      <c r="J24" s="54" t="str">
        <f t="shared" si="39"/>
        <v/>
      </c>
      <c r="K24" s="54" t="str">
        <f t="shared" si="40"/>
        <v/>
      </c>
      <c r="L24" s="55" t="str">
        <f t="shared" si="35"/>
        <v/>
      </c>
      <c r="M24" s="55" t="str">
        <f t="shared" si="37"/>
        <v/>
      </c>
      <c r="N24" s="53" t="str">
        <f t="shared" si="3"/>
        <v/>
      </c>
      <c r="O24" s="53" t="str">
        <f t="shared" si="4"/>
        <v/>
      </c>
      <c r="P24" s="53" t="str">
        <f t="shared" si="5"/>
        <v/>
      </c>
      <c r="Q24" s="56">
        <f t="shared" si="6"/>
        <v>46085.208333333336</v>
      </c>
      <c r="R24" s="53" t="str">
        <f t="shared" si="7"/>
        <v/>
      </c>
      <c r="S24" s="53" t="str">
        <f t="shared" si="8"/>
        <v/>
      </c>
      <c r="T24" s="53" t="str">
        <f t="shared" si="9"/>
        <v/>
      </c>
      <c r="U24" s="53" t="str">
        <f t="shared" si="10"/>
        <v/>
      </c>
      <c r="V24" s="53" t="str">
        <f t="shared" si="11"/>
        <v/>
      </c>
      <c r="W24" s="56">
        <f t="shared" si="12"/>
        <v>46085.916666666664</v>
      </c>
      <c r="X24" s="53" t="str">
        <f t="shared" si="13"/>
        <v/>
      </c>
      <c r="Y24" s="56">
        <f t="shared" si="14"/>
        <v>46086</v>
      </c>
      <c r="Z24" s="53" t="str">
        <f t="shared" si="15"/>
        <v/>
      </c>
      <c r="AA24" s="53" t="str">
        <f t="shared" si="16"/>
        <v/>
      </c>
      <c r="AB24" s="53" t="str">
        <f t="shared" si="17"/>
        <v/>
      </c>
      <c r="AC24" s="53" t="str">
        <f t="shared" si="18"/>
        <v/>
      </c>
      <c r="AD24" s="53" t="str">
        <f t="shared" si="19"/>
        <v/>
      </c>
      <c r="AE24" s="53" t="str">
        <f t="shared" si="20"/>
        <v/>
      </c>
      <c r="AF24" s="56">
        <f t="shared" si="21"/>
        <v>46086.208333333336</v>
      </c>
      <c r="AG24" s="53" t="str">
        <f t="shared" si="22"/>
        <v/>
      </c>
      <c r="AH24" s="53" t="str">
        <f t="shared" si="23"/>
        <v/>
      </c>
      <c r="AI24" s="53" t="str">
        <f t="shared" si="24"/>
        <v/>
      </c>
      <c r="AJ24" s="53" t="str">
        <f t="shared" si="25"/>
        <v/>
      </c>
      <c r="AK24" s="61" t="str">
        <f t="shared" si="36"/>
        <v/>
      </c>
      <c r="AL24" s="52" t="str">
        <f t="shared" si="26"/>
        <v/>
      </c>
      <c r="AM24" s="53" t="str">
        <f t="shared" si="27"/>
        <v/>
      </c>
      <c r="AN24" s="53" t="str">
        <f t="shared" si="28"/>
        <v/>
      </c>
      <c r="AO24" s="61" t="str">
        <f t="shared" si="29"/>
        <v/>
      </c>
      <c r="AP24" s="52" t="str">
        <f t="shared" si="30"/>
        <v/>
      </c>
      <c r="AQ24" s="53" t="str">
        <f t="shared" si="31"/>
        <v/>
      </c>
      <c r="AR24" s="53" t="str">
        <f t="shared" si="32"/>
        <v/>
      </c>
      <c r="AU24" s="59"/>
    </row>
    <row r="25" spans="1:47" s="37" customFormat="1" ht="20.25" customHeight="1">
      <c r="A25" s="60">
        <f t="shared" si="33"/>
        <v>46086</v>
      </c>
      <c r="B25" s="57">
        <f t="shared" si="0"/>
        <v>46086</v>
      </c>
      <c r="C25" s="57"/>
      <c r="D25" s="178"/>
      <c r="E25" s="179"/>
      <c r="F25" s="178"/>
      <c r="G25" s="179"/>
      <c r="H25" s="52"/>
      <c r="I25" s="53" t="str">
        <f t="shared" si="38"/>
        <v/>
      </c>
      <c r="J25" s="54" t="str">
        <f t="shared" si="39"/>
        <v/>
      </c>
      <c r="K25" s="54" t="str">
        <f t="shared" si="40"/>
        <v/>
      </c>
      <c r="L25" s="55" t="str">
        <f t="shared" si="35"/>
        <v/>
      </c>
      <c r="M25" s="55" t="str">
        <f t="shared" si="37"/>
        <v/>
      </c>
      <c r="N25" s="53" t="str">
        <f t="shared" si="3"/>
        <v/>
      </c>
      <c r="O25" s="53" t="str">
        <f t="shared" si="4"/>
        <v/>
      </c>
      <c r="P25" s="53" t="str">
        <f t="shared" si="5"/>
        <v/>
      </c>
      <c r="Q25" s="56">
        <f t="shared" si="6"/>
        <v>46086.208333333336</v>
      </c>
      <c r="R25" s="53" t="str">
        <f t="shared" si="7"/>
        <v/>
      </c>
      <c r="S25" s="53" t="str">
        <f t="shared" si="8"/>
        <v/>
      </c>
      <c r="T25" s="53" t="str">
        <f t="shared" si="9"/>
        <v/>
      </c>
      <c r="U25" s="53" t="str">
        <f t="shared" si="10"/>
        <v/>
      </c>
      <c r="V25" s="53" t="str">
        <f t="shared" si="11"/>
        <v/>
      </c>
      <c r="W25" s="56">
        <f t="shared" si="12"/>
        <v>46086.916666666664</v>
      </c>
      <c r="X25" s="53" t="str">
        <f t="shared" si="13"/>
        <v/>
      </c>
      <c r="Y25" s="56">
        <f t="shared" si="14"/>
        <v>46087</v>
      </c>
      <c r="Z25" s="53" t="str">
        <f t="shared" si="15"/>
        <v/>
      </c>
      <c r="AA25" s="53" t="str">
        <f t="shared" si="16"/>
        <v/>
      </c>
      <c r="AB25" s="53" t="str">
        <f t="shared" si="17"/>
        <v/>
      </c>
      <c r="AC25" s="53" t="str">
        <f t="shared" si="18"/>
        <v/>
      </c>
      <c r="AD25" s="53" t="str">
        <f t="shared" si="19"/>
        <v/>
      </c>
      <c r="AE25" s="53" t="str">
        <f t="shared" si="20"/>
        <v/>
      </c>
      <c r="AF25" s="56">
        <f t="shared" si="21"/>
        <v>46087.208333333336</v>
      </c>
      <c r="AG25" s="53" t="str">
        <f t="shared" si="22"/>
        <v/>
      </c>
      <c r="AH25" s="53" t="str">
        <f t="shared" si="23"/>
        <v/>
      </c>
      <c r="AI25" s="53" t="str">
        <f t="shared" si="24"/>
        <v/>
      </c>
      <c r="AJ25" s="53" t="str">
        <f t="shared" si="25"/>
        <v/>
      </c>
      <c r="AK25" s="61" t="str">
        <f t="shared" si="36"/>
        <v/>
      </c>
      <c r="AL25" s="52" t="str">
        <f t="shared" si="26"/>
        <v/>
      </c>
      <c r="AM25" s="53" t="str">
        <f t="shared" si="27"/>
        <v/>
      </c>
      <c r="AN25" s="53" t="str">
        <f t="shared" si="28"/>
        <v/>
      </c>
      <c r="AO25" s="61" t="str">
        <f t="shared" si="29"/>
        <v/>
      </c>
      <c r="AP25" s="52" t="str">
        <f t="shared" si="30"/>
        <v/>
      </c>
      <c r="AQ25" s="53" t="str">
        <f t="shared" si="31"/>
        <v/>
      </c>
      <c r="AR25" s="53" t="str">
        <f t="shared" si="32"/>
        <v/>
      </c>
      <c r="AU25" s="59"/>
    </row>
    <row r="26" spans="1:47" s="37" customFormat="1" ht="20.25" customHeight="1">
      <c r="A26" s="60">
        <f t="shared" si="33"/>
        <v>46087</v>
      </c>
      <c r="B26" s="57">
        <f t="shared" si="0"/>
        <v>46087</v>
      </c>
      <c r="C26" s="57"/>
      <c r="D26" s="178"/>
      <c r="E26" s="179"/>
      <c r="F26" s="178"/>
      <c r="G26" s="179"/>
      <c r="H26" s="52"/>
      <c r="I26" s="53" t="str">
        <f t="shared" si="38"/>
        <v/>
      </c>
      <c r="J26" s="54" t="str">
        <f t="shared" si="39"/>
        <v/>
      </c>
      <c r="K26" s="54" t="str">
        <f t="shared" si="40"/>
        <v/>
      </c>
      <c r="L26" s="55" t="str">
        <f t="shared" si="35"/>
        <v/>
      </c>
      <c r="M26" s="55" t="str">
        <f t="shared" si="37"/>
        <v/>
      </c>
      <c r="N26" s="53" t="str">
        <f t="shared" si="3"/>
        <v/>
      </c>
      <c r="O26" s="53" t="str">
        <f t="shared" si="4"/>
        <v/>
      </c>
      <c r="P26" s="53" t="str">
        <f t="shared" si="5"/>
        <v/>
      </c>
      <c r="Q26" s="56">
        <f t="shared" si="6"/>
        <v>46087.208333333336</v>
      </c>
      <c r="R26" s="53" t="str">
        <f t="shared" si="7"/>
        <v/>
      </c>
      <c r="S26" s="53" t="str">
        <f t="shared" si="8"/>
        <v/>
      </c>
      <c r="T26" s="53" t="str">
        <f t="shared" si="9"/>
        <v/>
      </c>
      <c r="U26" s="53" t="str">
        <f t="shared" si="10"/>
        <v/>
      </c>
      <c r="V26" s="53" t="str">
        <f t="shared" si="11"/>
        <v/>
      </c>
      <c r="W26" s="56">
        <f t="shared" si="12"/>
        <v>46087.916666666664</v>
      </c>
      <c r="X26" s="53" t="str">
        <f t="shared" si="13"/>
        <v/>
      </c>
      <c r="Y26" s="56">
        <f t="shared" si="14"/>
        <v>46088</v>
      </c>
      <c r="Z26" s="53" t="str">
        <f t="shared" si="15"/>
        <v/>
      </c>
      <c r="AA26" s="53" t="str">
        <f t="shared" si="16"/>
        <v/>
      </c>
      <c r="AB26" s="53" t="str">
        <f t="shared" si="17"/>
        <v/>
      </c>
      <c r="AC26" s="53" t="str">
        <f t="shared" si="18"/>
        <v/>
      </c>
      <c r="AD26" s="53" t="str">
        <f t="shared" si="19"/>
        <v/>
      </c>
      <c r="AE26" s="53" t="str">
        <f t="shared" si="20"/>
        <v/>
      </c>
      <c r="AF26" s="56">
        <f t="shared" si="21"/>
        <v>46088.208333333336</v>
      </c>
      <c r="AG26" s="53" t="str">
        <f t="shared" si="22"/>
        <v/>
      </c>
      <c r="AH26" s="53" t="str">
        <f t="shared" si="23"/>
        <v/>
      </c>
      <c r="AI26" s="53" t="str">
        <f t="shared" si="24"/>
        <v/>
      </c>
      <c r="AJ26" s="53" t="str">
        <f t="shared" si="25"/>
        <v/>
      </c>
      <c r="AK26" s="61" t="str">
        <f t="shared" si="36"/>
        <v/>
      </c>
      <c r="AL26" s="52" t="str">
        <f t="shared" si="26"/>
        <v/>
      </c>
      <c r="AM26" s="53" t="str">
        <f t="shared" si="27"/>
        <v/>
      </c>
      <c r="AN26" s="53" t="str">
        <f t="shared" si="28"/>
        <v/>
      </c>
      <c r="AO26" s="61" t="str">
        <f t="shared" si="29"/>
        <v/>
      </c>
      <c r="AP26" s="52" t="str">
        <f t="shared" si="30"/>
        <v/>
      </c>
      <c r="AQ26" s="53" t="str">
        <f t="shared" si="31"/>
        <v/>
      </c>
      <c r="AR26" s="53" t="str">
        <f t="shared" si="32"/>
        <v/>
      </c>
      <c r="AU26" s="59"/>
    </row>
    <row r="27" spans="1:47" s="37" customFormat="1" ht="20.25" customHeight="1">
      <c r="A27" s="62">
        <f t="shared" si="33"/>
        <v>46088</v>
      </c>
      <c r="B27" s="107">
        <f t="shared" si="0"/>
        <v>46088</v>
      </c>
      <c r="C27" s="107"/>
      <c r="D27" s="214"/>
      <c r="E27" s="215"/>
      <c r="F27" s="214"/>
      <c r="G27" s="215"/>
      <c r="H27" s="63"/>
      <c r="I27" s="109" t="str">
        <f t="shared" si="38"/>
        <v/>
      </c>
      <c r="J27" s="112" t="str">
        <f t="shared" si="39"/>
        <v/>
      </c>
      <c r="K27" s="112" t="str">
        <f t="shared" si="40"/>
        <v/>
      </c>
      <c r="L27" s="108" t="str">
        <f t="shared" si="35"/>
        <v/>
      </c>
      <c r="M27" s="108" t="str">
        <f t="shared" si="37"/>
        <v/>
      </c>
      <c r="N27" s="109" t="str">
        <f t="shared" si="3"/>
        <v/>
      </c>
      <c r="O27" s="109" t="str">
        <f t="shared" si="4"/>
        <v/>
      </c>
      <c r="P27" s="109" t="str">
        <f t="shared" si="5"/>
        <v/>
      </c>
      <c r="Q27" s="110">
        <f t="shared" si="6"/>
        <v>46088.208333333336</v>
      </c>
      <c r="R27" s="109" t="str">
        <f t="shared" si="7"/>
        <v/>
      </c>
      <c r="S27" s="109" t="str">
        <f t="shared" si="8"/>
        <v/>
      </c>
      <c r="T27" s="109" t="str">
        <f t="shared" si="9"/>
        <v/>
      </c>
      <c r="U27" s="109" t="str">
        <f t="shared" si="10"/>
        <v/>
      </c>
      <c r="V27" s="109" t="str">
        <f t="shared" si="11"/>
        <v/>
      </c>
      <c r="W27" s="110">
        <f t="shared" si="12"/>
        <v>46088.916666666664</v>
      </c>
      <c r="X27" s="109" t="str">
        <f t="shared" si="13"/>
        <v/>
      </c>
      <c r="Y27" s="110">
        <f t="shared" si="14"/>
        <v>46089</v>
      </c>
      <c r="Z27" s="109" t="str">
        <f t="shared" si="15"/>
        <v/>
      </c>
      <c r="AA27" s="109" t="str">
        <f t="shared" si="16"/>
        <v/>
      </c>
      <c r="AB27" s="109" t="str">
        <f t="shared" si="17"/>
        <v/>
      </c>
      <c r="AC27" s="109" t="str">
        <f t="shared" si="18"/>
        <v/>
      </c>
      <c r="AD27" s="109" t="str">
        <f t="shared" si="19"/>
        <v/>
      </c>
      <c r="AE27" s="109" t="str">
        <f t="shared" si="20"/>
        <v/>
      </c>
      <c r="AF27" s="110">
        <f t="shared" si="21"/>
        <v>46089.208333333336</v>
      </c>
      <c r="AG27" s="109" t="str">
        <f t="shared" si="22"/>
        <v/>
      </c>
      <c r="AH27" s="109" t="str">
        <f t="shared" si="23"/>
        <v/>
      </c>
      <c r="AI27" s="109" t="str">
        <f t="shared" si="24"/>
        <v/>
      </c>
      <c r="AJ27" s="109" t="str">
        <f t="shared" si="25"/>
        <v/>
      </c>
      <c r="AK27" s="111" t="str">
        <f t="shared" ref="AK27:AK29" si="57">IF(C27="○",SUM(U27,AH27),"")</f>
        <v/>
      </c>
      <c r="AL27" s="63" t="str">
        <f t="shared" ref="AL27:AL29" si="58">IF(C27="○",SUM(V27,AI27),"")</f>
        <v/>
      </c>
      <c r="AM27" s="109" t="str">
        <f t="shared" ref="AM27:AM29" si="59">IF(C27="○",SUM(P27,AD27),"")</f>
        <v/>
      </c>
      <c r="AN27" s="109" t="str">
        <f t="shared" ref="AN27:AN29" si="60">IF(C27="○",AE27,"")</f>
        <v/>
      </c>
      <c r="AO27" s="111" t="str">
        <f t="shared" ref="AO27:AO29" si="61">IF(C27="●",SUM(U27,AH27),"")</f>
        <v/>
      </c>
      <c r="AP27" s="63" t="str">
        <f t="shared" ref="AP27:AP29" si="62">IF(C27="●",V27,"")</f>
        <v/>
      </c>
      <c r="AQ27" s="109" t="str">
        <f t="shared" ref="AQ27:AQ29" si="63">IF(C27="●",SUM(P27,AD27,AI27),"")</f>
        <v/>
      </c>
      <c r="AR27" s="109" t="str">
        <f t="shared" ref="AR27:AR29" si="64">IF(C27="●",AE27,"")</f>
        <v/>
      </c>
      <c r="AU27" s="59"/>
    </row>
    <row r="28" spans="1:47" s="106" customFormat="1" ht="20.25" customHeight="1" thickBot="1">
      <c r="A28" s="97">
        <f t="shared" si="33"/>
        <v>46089</v>
      </c>
      <c r="B28" s="98">
        <f t="shared" si="0"/>
        <v>46089</v>
      </c>
      <c r="C28" s="98"/>
      <c r="D28" s="209"/>
      <c r="E28" s="208"/>
      <c r="F28" s="209"/>
      <c r="G28" s="208"/>
      <c r="H28" s="99"/>
      <c r="I28" s="100" t="str">
        <f t="shared" si="38"/>
        <v/>
      </c>
      <c r="J28" s="100" t="str">
        <f t="shared" si="39"/>
        <v/>
      </c>
      <c r="K28" s="100" t="str">
        <f t="shared" si="40"/>
        <v/>
      </c>
      <c r="L28" s="101" t="str">
        <f t="shared" si="35"/>
        <v/>
      </c>
      <c r="M28" s="101" t="str">
        <f t="shared" si="37"/>
        <v/>
      </c>
      <c r="N28" s="100" t="str">
        <f t="shared" si="3"/>
        <v/>
      </c>
      <c r="O28" s="100" t="str">
        <f t="shared" si="4"/>
        <v/>
      </c>
      <c r="P28" s="100" t="str">
        <f t="shared" si="5"/>
        <v/>
      </c>
      <c r="Q28" s="102">
        <f t="shared" si="6"/>
        <v>46089.208333333336</v>
      </c>
      <c r="R28" s="100" t="str">
        <f t="shared" si="7"/>
        <v/>
      </c>
      <c r="S28" s="100" t="str">
        <f t="shared" si="8"/>
        <v/>
      </c>
      <c r="T28" s="100" t="str">
        <f t="shared" si="9"/>
        <v/>
      </c>
      <c r="U28" s="100" t="str">
        <f t="shared" si="10"/>
        <v/>
      </c>
      <c r="V28" s="100" t="str">
        <f t="shared" si="11"/>
        <v/>
      </c>
      <c r="W28" s="102">
        <f t="shared" si="12"/>
        <v>46089.916666666664</v>
      </c>
      <c r="X28" s="100" t="str">
        <f t="shared" si="13"/>
        <v/>
      </c>
      <c r="Y28" s="102">
        <f t="shared" si="14"/>
        <v>46090</v>
      </c>
      <c r="Z28" s="100" t="str">
        <f t="shared" si="15"/>
        <v/>
      </c>
      <c r="AA28" s="100" t="str">
        <f t="shared" si="16"/>
        <v/>
      </c>
      <c r="AB28" s="100" t="str">
        <f t="shared" si="17"/>
        <v/>
      </c>
      <c r="AC28" s="100" t="str">
        <f t="shared" si="18"/>
        <v/>
      </c>
      <c r="AD28" s="100" t="str">
        <f t="shared" si="19"/>
        <v/>
      </c>
      <c r="AE28" s="100" t="str">
        <f t="shared" si="20"/>
        <v/>
      </c>
      <c r="AF28" s="102">
        <f t="shared" si="21"/>
        <v>46090.208333333336</v>
      </c>
      <c r="AG28" s="100" t="str">
        <f t="shared" si="22"/>
        <v/>
      </c>
      <c r="AH28" s="100" t="str">
        <f t="shared" si="23"/>
        <v/>
      </c>
      <c r="AI28" s="100" t="str">
        <f t="shared" si="24"/>
        <v/>
      </c>
      <c r="AJ28" s="100" t="str">
        <f t="shared" si="25"/>
        <v/>
      </c>
      <c r="AK28" s="103" t="str">
        <f t="shared" si="57"/>
        <v/>
      </c>
      <c r="AL28" s="99" t="str">
        <f t="shared" si="58"/>
        <v/>
      </c>
      <c r="AM28" s="100" t="str">
        <f t="shared" si="59"/>
        <v/>
      </c>
      <c r="AN28" s="100" t="str">
        <f t="shared" si="60"/>
        <v/>
      </c>
      <c r="AO28" s="103" t="str">
        <f t="shared" si="61"/>
        <v/>
      </c>
      <c r="AP28" s="99" t="str">
        <f t="shared" si="62"/>
        <v/>
      </c>
      <c r="AQ28" s="100" t="str">
        <f t="shared" si="63"/>
        <v/>
      </c>
      <c r="AR28" s="100" t="str">
        <f t="shared" si="64"/>
        <v/>
      </c>
      <c r="AS28" s="104">
        <f>SUM(I22:I28)</f>
        <v>0</v>
      </c>
      <c r="AT28" s="104">
        <f>SUM(K22:K28)+SUM(AK22:AL28)</f>
        <v>0</v>
      </c>
      <c r="AU28" s="105" t="str">
        <f>IF(AS28-AT28&gt;$AU$7,AS28-AT28-$AU$7,"0:00")</f>
        <v>0:00</v>
      </c>
    </row>
    <row r="29" spans="1:47" s="37" customFormat="1" ht="20.25" customHeight="1">
      <c r="A29" s="58">
        <f t="shared" si="33"/>
        <v>46090</v>
      </c>
      <c r="B29" s="92">
        <f t="shared" si="0"/>
        <v>46090</v>
      </c>
      <c r="C29" s="92"/>
      <c r="D29" s="216"/>
      <c r="E29" s="217"/>
      <c r="F29" s="218"/>
      <c r="G29" s="219"/>
      <c r="H29" s="93"/>
      <c r="I29" s="54" t="str">
        <f t="shared" si="38"/>
        <v/>
      </c>
      <c r="J29" s="54" t="str">
        <f t="shared" si="39"/>
        <v/>
      </c>
      <c r="K29" s="54" t="str">
        <f t="shared" si="40"/>
        <v/>
      </c>
      <c r="L29" s="67" t="str">
        <f t="shared" si="35"/>
        <v/>
      </c>
      <c r="M29" s="67" t="str">
        <f t="shared" si="37"/>
        <v/>
      </c>
      <c r="N29" s="54" t="str">
        <f t="shared" si="3"/>
        <v/>
      </c>
      <c r="O29" s="54" t="str">
        <f t="shared" si="4"/>
        <v/>
      </c>
      <c r="P29" s="54" t="str">
        <f t="shared" si="5"/>
        <v/>
      </c>
      <c r="Q29" s="68">
        <f t="shared" si="6"/>
        <v>46090.208333333336</v>
      </c>
      <c r="R29" s="54" t="str">
        <f t="shared" si="7"/>
        <v/>
      </c>
      <c r="S29" s="54" t="str">
        <f t="shared" si="8"/>
        <v/>
      </c>
      <c r="T29" s="54" t="str">
        <f t="shared" si="9"/>
        <v/>
      </c>
      <c r="U29" s="54" t="str">
        <f t="shared" si="10"/>
        <v/>
      </c>
      <c r="V29" s="54" t="str">
        <f t="shared" si="11"/>
        <v/>
      </c>
      <c r="W29" s="68">
        <f t="shared" si="12"/>
        <v>46090.916666666664</v>
      </c>
      <c r="X29" s="54" t="str">
        <f t="shared" si="13"/>
        <v/>
      </c>
      <c r="Y29" s="68">
        <f t="shared" si="14"/>
        <v>46091</v>
      </c>
      <c r="Z29" s="54" t="str">
        <f t="shared" si="15"/>
        <v/>
      </c>
      <c r="AA29" s="54" t="str">
        <f t="shared" si="16"/>
        <v/>
      </c>
      <c r="AB29" s="54" t="str">
        <f t="shared" si="17"/>
        <v/>
      </c>
      <c r="AC29" s="54" t="str">
        <f t="shared" si="18"/>
        <v/>
      </c>
      <c r="AD29" s="54" t="str">
        <f t="shared" si="19"/>
        <v/>
      </c>
      <c r="AE29" s="54" t="str">
        <f t="shared" si="20"/>
        <v/>
      </c>
      <c r="AF29" s="68">
        <f t="shared" si="21"/>
        <v>46091.208333333336</v>
      </c>
      <c r="AG29" s="54" t="str">
        <f t="shared" si="22"/>
        <v/>
      </c>
      <c r="AH29" s="54" t="str">
        <f t="shared" si="23"/>
        <v/>
      </c>
      <c r="AI29" s="54" t="str">
        <f t="shared" si="24"/>
        <v/>
      </c>
      <c r="AJ29" s="54" t="str">
        <f t="shared" si="25"/>
        <v/>
      </c>
      <c r="AK29" s="94" t="str">
        <f t="shared" si="57"/>
        <v/>
      </c>
      <c r="AL29" s="93" t="str">
        <f t="shared" si="58"/>
        <v/>
      </c>
      <c r="AM29" s="54" t="str">
        <f t="shared" si="59"/>
        <v/>
      </c>
      <c r="AN29" s="54" t="str">
        <f t="shared" si="60"/>
        <v/>
      </c>
      <c r="AO29" s="94" t="str">
        <f t="shared" si="61"/>
        <v/>
      </c>
      <c r="AP29" s="93" t="str">
        <f t="shared" si="62"/>
        <v/>
      </c>
      <c r="AQ29" s="54" t="str">
        <f t="shared" si="63"/>
        <v/>
      </c>
      <c r="AR29" s="54" t="str">
        <f t="shared" si="64"/>
        <v/>
      </c>
      <c r="AU29" s="59"/>
    </row>
    <row r="30" spans="1:47" s="37" customFormat="1" ht="20.25" customHeight="1">
      <c r="A30" s="60">
        <f t="shared" si="33"/>
        <v>46091</v>
      </c>
      <c r="B30" s="57">
        <f t="shared" si="0"/>
        <v>46091</v>
      </c>
      <c r="C30" s="57"/>
      <c r="D30" s="214"/>
      <c r="E30" s="215"/>
      <c r="F30" s="178"/>
      <c r="G30" s="179"/>
      <c r="H30" s="52"/>
      <c r="I30" s="53" t="str">
        <f t="shared" si="38"/>
        <v/>
      </c>
      <c r="J30" s="54" t="str">
        <f t="shared" si="39"/>
        <v/>
      </c>
      <c r="K30" s="54" t="str">
        <f t="shared" si="40"/>
        <v/>
      </c>
      <c r="L30" s="55" t="str">
        <f t="shared" si="35"/>
        <v/>
      </c>
      <c r="M30" s="55" t="str">
        <f t="shared" si="37"/>
        <v/>
      </c>
      <c r="N30" s="53" t="str">
        <f t="shared" si="3"/>
        <v/>
      </c>
      <c r="O30" s="53" t="str">
        <f t="shared" si="4"/>
        <v/>
      </c>
      <c r="P30" s="53" t="str">
        <f t="shared" si="5"/>
        <v/>
      </c>
      <c r="Q30" s="56">
        <f t="shared" si="6"/>
        <v>46091.208333333336</v>
      </c>
      <c r="R30" s="53" t="str">
        <f t="shared" si="7"/>
        <v/>
      </c>
      <c r="S30" s="53" t="str">
        <f t="shared" si="8"/>
        <v/>
      </c>
      <c r="T30" s="53" t="str">
        <f t="shared" si="9"/>
        <v/>
      </c>
      <c r="U30" s="53" t="str">
        <f t="shared" si="10"/>
        <v/>
      </c>
      <c r="V30" s="53" t="str">
        <f t="shared" si="11"/>
        <v/>
      </c>
      <c r="W30" s="56">
        <f t="shared" si="12"/>
        <v>46091.916666666664</v>
      </c>
      <c r="X30" s="53" t="str">
        <f t="shared" si="13"/>
        <v/>
      </c>
      <c r="Y30" s="56">
        <f t="shared" si="14"/>
        <v>46092</v>
      </c>
      <c r="Z30" s="53" t="str">
        <f t="shared" si="15"/>
        <v/>
      </c>
      <c r="AA30" s="53" t="str">
        <f t="shared" si="16"/>
        <v/>
      </c>
      <c r="AB30" s="53" t="str">
        <f t="shared" si="17"/>
        <v/>
      </c>
      <c r="AC30" s="53" t="str">
        <f t="shared" si="18"/>
        <v/>
      </c>
      <c r="AD30" s="53" t="str">
        <f t="shared" si="19"/>
        <v/>
      </c>
      <c r="AE30" s="53" t="str">
        <f t="shared" si="20"/>
        <v/>
      </c>
      <c r="AF30" s="56">
        <f t="shared" si="21"/>
        <v>46092.208333333336</v>
      </c>
      <c r="AG30" s="53" t="str">
        <f t="shared" si="22"/>
        <v/>
      </c>
      <c r="AH30" s="53" t="str">
        <f t="shared" si="23"/>
        <v/>
      </c>
      <c r="AI30" s="53" t="str">
        <f t="shared" si="24"/>
        <v/>
      </c>
      <c r="AJ30" s="53" t="str">
        <f t="shared" si="25"/>
        <v/>
      </c>
      <c r="AK30" s="61" t="str">
        <f t="shared" si="36"/>
        <v/>
      </c>
      <c r="AL30" s="52" t="str">
        <f t="shared" si="26"/>
        <v/>
      </c>
      <c r="AM30" s="53" t="str">
        <f t="shared" si="27"/>
        <v/>
      </c>
      <c r="AN30" s="53" t="str">
        <f t="shared" si="28"/>
        <v/>
      </c>
      <c r="AO30" s="61" t="str">
        <f t="shared" si="29"/>
        <v/>
      </c>
      <c r="AP30" s="52" t="str">
        <f t="shared" si="30"/>
        <v/>
      </c>
      <c r="AQ30" s="53" t="str">
        <f t="shared" si="31"/>
        <v/>
      </c>
      <c r="AR30" s="53" t="str">
        <f t="shared" si="32"/>
        <v/>
      </c>
      <c r="AU30" s="59"/>
    </row>
    <row r="31" spans="1:47" s="37" customFormat="1" ht="20.25" customHeight="1">
      <c r="A31" s="60">
        <f t="shared" si="33"/>
        <v>46092</v>
      </c>
      <c r="B31" s="57">
        <f t="shared" si="0"/>
        <v>46092</v>
      </c>
      <c r="C31" s="57"/>
      <c r="D31" s="214"/>
      <c r="E31" s="215"/>
      <c r="F31" s="178"/>
      <c r="G31" s="179"/>
      <c r="H31" s="52"/>
      <c r="I31" s="53" t="str">
        <f t="shared" si="38"/>
        <v/>
      </c>
      <c r="J31" s="54" t="str">
        <f t="shared" si="39"/>
        <v/>
      </c>
      <c r="K31" s="54" t="str">
        <f t="shared" si="40"/>
        <v/>
      </c>
      <c r="L31" s="55" t="str">
        <f t="shared" si="35"/>
        <v/>
      </c>
      <c r="M31" s="55" t="str">
        <f t="shared" si="37"/>
        <v/>
      </c>
      <c r="N31" s="53" t="str">
        <f t="shared" si="3"/>
        <v/>
      </c>
      <c r="O31" s="53" t="str">
        <f t="shared" si="4"/>
        <v/>
      </c>
      <c r="P31" s="53" t="str">
        <f t="shared" si="5"/>
        <v/>
      </c>
      <c r="Q31" s="56">
        <f t="shared" si="6"/>
        <v>46092.208333333336</v>
      </c>
      <c r="R31" s="53" t="str">
        <f t="shared" si="7"/>
        <v/>
      </c>
      <c r="S31" s="53" t="str">
        <f t="shared" si="8"/>
        <v/>
      </c>
      <c r="T31" s="53" t="str">
        <f t="shared" si="9"/>
        <v/>
      </c>
      <c r="U31" s="53" t="str">
        <f t="shared" si="10"/>
        <v/>
      </c>
      <c r="V31" s="53" t="str">
        <f t="shared" si="11"/>
        <v/>
      </c>
      <c r="W31" s="56">
        <f t="shared" si="12"/>
        <v>46092.916666666664</v>
      </c>
      <c r="X31" s="53" t="str">
        <f t="shared" si="13"/>
        <v/>
      </c>
      <c r="Y31" s="56">
        <f t="shared" si="14"/>
        <v>46093</v>
      </c>
      <c r="Z31" s="53" t="str">
        <f t="shared" si="15"/>
        <v/>
      </c>
      <c r="AA31" s="53" t="str">
        <f t="shared" si="16"/>
        <v/>
      </c>
      <c r="AB31" s="53" t="str">
        <f t="shared" si="17"/>
        <v/>
      </c>
      <c r="AC31" s="53" t="str">
        <f t="shared" si="18"/>
        <v/>
      </c>
      <c r="AD31" s="53" t="str">
        <f t="shared" si="19"/>
        <v/>
      </c>
      <c r="AE31" s="53" t="str">
        <f t="shared" si="20"/>
        <v/>
      </c>
      <c r="AF31" s="56">
        <f t="shared" si="21"/>
        <v>46093.208333333336</v>
      </c>
      <c r="AG31" s="53" t="str">
        <f t="shared" si="22"/>
        <v/>
      </c>
      <c r="AH31" s="53" t="str">
        <f t="shared" si="23"/>
        <v/>
      </c>
      <c r="AI31" s="53" t="str">
        <f t="shared" si="24"/>
        <v/>
      </c>
      <c r="AJ31" s="53" t="str">
        <f t="shared" si="25"/>
        <v/>
      </c>
      <c r="AK31" s="61" t="str">
        <f t="shared" si="36"/>
        <v/>
      </c>
      <c r="AL31" s="52" t="str">
        <f t="shared" si="26"/>
        <v/>
      </c>
      <c r="AM31" s="53" t="str">
        <f t="shared" si="27"/>
        <v/>
      </c>
      <c r="AN31" s="53" t="str">
        <f t="shared" si="28"/>
        <v/>
      </c>
      <c r="AO31" s="61" t="str">
        <f t="shared" si="29"/>
        <v/>
      </c>
      <c r="AP31" s="52" t="str">
        <f t="shared" si="30"/>
        <v/>
      </c>
      <c r="AQ31" s="53" t="str">
        <f t="shared" si="31"/>
        <v/>
      </c>
      <c r="AR31" s="53" t="str">
        <f t="shared" si="32"/>
        <v/>
      </c>
      <c r="AU31" s="59"/>
    </row>
    <row r="32" spans="1:47" s="37" customFormat="1" ht="20.25" customHeight="1">
      <c r="A32" s="60">
        <f t="shared" si="33"/>
        <v>46093</v>
      </c>
      <c r="B32" s="57">
        <f t="shared" si="0"/>
        <v>46093</v>
      </c>
      <c r="C32" s="57"/>
      <c r="D32" s="178"/>
      <c r="E32" s="179"/>
      <c r="F32" s="178"/>
      <c r="G32" s="179"/>
      <c r="H32" s="52"/>
      <c r="I32" s="53" t="str">
        <f t="shared" si="38"/>
        <v/>
      </c>
      <c r="J32" s="54" t="str">
        <f t="shared" si="39"/>
        <v/>
      </c>
      <c r="K32" s="54" t="str">
        <f t="shared" si="40"/>
        <v/>
      </c>
      <c r="L32" s="55" t="str">
        <f t="shared" si="35"/>
        <v/>
      </c>
      <c r="M32" s="55" t="str">
        <f t="shared" si="37"/>
        <v/>
      </c>
      <c r="N32" s="53" t="str">
        <f t="shared" si="3"/>
        <v/>
      </c>
      <c r="O32" s="53" t="str">
        <f t="shared" si="4"/>
        <v/>
      </c>
      <c r="P32" s="53" t="str">
        <f t="shared" si="5"/>
        <v/>
      </c>
      <c r="Q32" s="56">
        <f t="shared" si="6"/>
        <v>46093.208333333336</v>
      </c>
      <c r="R32" s="53" t="str">
        <f t="shared" si="7"/>
        <v/>
      </c>
      <c r="S32" s="53" t="str">
        <f t="shared" si="8"/>
        <v/>
      </c>
      <c r="T32" s="53" t="str">
        <f t="shared" si="9"/>
        <v/>
      </c>
      <c r="U32" s="53" t="str">
        <f t="shared" si="10"/>
        <v/>
      </c>
      <c r="V32" s="53" t="str">
        <f t="shared" si="11"/>
        <v/>
      </c>
      <c r="W32" s="56">
        <f t="shared" si="12"/>
        <v>46093.916666666664</v>
      </c>
      <c r="X32" s="53" t="str">
        <f t="shared" si="13"/>
        <v/>
      </c>
      <c r="Y32" s="56">
        <f t="shared" si="14"/>
        <v>46094</v>
      </c>
      <c r="Z32" s="53" t="str">
        <f t="shared" si="15"/>
        <v/>
      </c>
      <c r="AA32" s="53" t="str">
        <f t="shared" si="16"/>
        <v/>
      </c>
      <c r="AB32" s="53" t="str">
        <f t="shared" si="17"/>
        <v/>
      </c>
      <c r="AC32" s="53" t="str">
        <f t="shared" si="18"/>
        <v/>
      </c>
      <c r="AD32" s="53" t="str">
        <f t="shared" si="19"/>
        <v/>
      </c>
      <c r="AE32" s="53" t="str">
        <f t="shared" si="20"/>
        <v/>
      </c>
      <c r="AF32" s="56">
        <f t="shared" si="21"/>
        <v>46094.208333333336</v>
      </c>
      <c r="AG32" s="53" t="str">
        <f t="shared" si="22"/>
        <v/>
      </c>
      <c r="AH32" s="53" t="str">
        <f t="shared" si="23"/>
        <v/>
      </c>
      <c r="AI32" s="53" t="str">
        <f t="shared" si="24"/>
        <v/>
      </c>
      <c r="AJ32" s="53" t="str">
        <f t="shared" si="25"/>
        <v/>
      </c>
      <c r="AK32" s="61" t="str">
        <f t="shared" si="36"/>
        <v/>
      </c>
      <c r="AL32" s="52" t="str">
        <f t="shared" si="26"/>
        <v/>
      </c>
      <c r="AM32" s="53" t="str">
        <f t="shared" si="27"/>
        <v/>
      </c>
      <c r="AN32" s="53" t="str">
        <f t="shared" si="28"/>
        <v/>
      </c>
      <c r="AO32" s="61" t="str">
        <f t="shared" si="29"/>
        <v/>
      </c>
      <c r="AP32" s="52" t="str">
        <f t="shared" si="30"/>
        <v/>
      </c>
      <c r="AQ32" s="53" t="str">
        <f t="shared" si="31"/>
        <v/>
      </c>
      <c r="AR32" s="53" t="str">
        <f t="shared" si="32"/>
        <v/>
      </c>
      <c r="AU32" s="59"/>
    </row>
    <row r="33" spans="1:47" s="37" customFormat="1" ht="20.25" customHeight="1">
      <c r="A33" s="60">
        <f t="shared" si="33"/>
        <v>46094</v>
      </c>
      <c r="B33" s="57">
        <f t="shared" si="0"/>
        <v>46094</v>
      </c>
      <c r="C33" s="57"/>
      <c r="D33" s="178"/>
      <c r="E33" s="179"/>
      <c r="F33" s="178"/>
      <c r="G33" s="179"/>
      <c r="H33" s="52"/>
      <c r="I33" s="53" t="str">
        <f t="shared" si="38"/>
        <v/>
      </c>
      <c r="J33" s="54" t="str">
        <f t="shared" si="39"/>
        <v/>
      </c>
      <c r="K33" s="54" t="str">
        <f t="shared" si="40"/>
        <v/>
      </c>
      <c r="L33" s="55" t="str">
        <f t="shared" si="35"/>
        <v/>
      </c>
      <c r="M33" s="55" t="str">
        <f t="shared" si="37"/>
        <v/>
      </c>
      <c r="N33" s="53" t="str">
        <f t="shared" si="3"/>
        <v/>
      </c>
      <c r="O33" s="53" t="str">
        <f t="shared" si="4"/>
        <v/>
      </c>
      <c r="P33" s="53" t="str">
        <f t="shared" si="5"/>
        <v/>
      </c>
      <c r="Q33" s="56">
        <f t="shared" si="6"/>
        <v>46094.208333333336</v>
      </c>
      <c r="R33" s="53" t="str">
        <f t="shared" si="7"/>
        <v/>
      </c>
      <c r="S33" s="53" t="str">
        <f t="shared" si="8"/>
        <v/>
      </c>
      <c r="T33" s="53" t="str">
        <f t="shared" si="9"/>
        <v/>
      </c>
      <c r="U33" s="53" t="str">
        <f t="shared" si="10"/>
        <v/>
      </c>
      <c r="V33" s="53" t="str">
        <f t="shared" si="11"/>
        <v/>
      </c>
      <c r="W33" s="56">
        <f t="shared" si="12"/>
        <v>46094.916666666664</v>
      </c>
      <c r="X33" s="53" t="str">
        <f t="shared" si="13"/>
        <v/>
      </c>
      <c r="Y33" s="56">
        <f t="shared" si="14"/>
        <v>46095</v>
      </c>
      <c r="Z33" s="53" t="str">
        <f t="shared" si="15"/>
        <v/>
      </c>
      <c r="AA33" s="53" t="str">
        <f t="shared" si="16"/>
        <v/>
      </c>
      <c r="AB33" s="53" t="str">
        <f t="shared" si="17"/>
        <v/>
      </c>
      <c r="AC33" s="53" t="str">
        <f t="shared" si="18"/>
        <v/>
      </c>
      <c r="AD33" s="53" t="str">
        <f t="shared" si="19"/>
        <v/>
      </c>
      <c r="AE33" s="53" t="str">
        <f t="shared" si="20"/>
        <v/>
      </c>
      <c r="AF33" s="56">
        <f t="shared" si="21"/>
        <v>46095.208333333336</v>
      </c>
      <c r="AG33" s="53" t="str">
        <f t="shared" si="22"/>
        <v/>
      </c>
      <c r="AH33" s="53" t="str">
        <f t="shared" si="23"/>
        <v/>
      </c>
      <c r="AI33" s="53" t="str">
        <f t="shared" si="24"/>
        <v/>
      </c>
      <c r="AJ33" s="53" t="str">
        <f t="shared" si="25"/>
        <v/>
      </c>
      <c r="AK33" s="61" t="str">
        <f t="shared" si="36"/>
        <v/>
      </c>
      <c r="AL33" s="52" t="str">
        <f t="shared" si="26"/>
        <v/>
      </c>
      <c r="AM33" s="53" t="str">
        <f t="shared" si="27"/>
        <v/>
      </c>
      <c r="AN33" s="53" t="str">
        <f t="shared" si="28"/>
        <v/>
      </c>
      <c r="AO33" s="61" t="str">
        <f t="shared" si="29"/>
        <v/>
      </c>
      <c r="AP33" s="52" t="str">
        <f t="shared" si="30"/>
        <v/>
      </c>
      <c r="AQ33" s="53" t="str">
        <f t="shared" si="31"/>
        <v/>
      </c>
      <c r="AR33" s="53" t="str">
        <f t="shared" si="32"/>
        <v/>
      </c>
      <c r="AU33" s="59"/>
    </row>
    <row r="34" spans="1:47" s="37" customFormat="1" ht="20.25" customHeight="1">
      <c r="A34" s="62">
        <f t="shared" si="33"/>
        <v>46095</v>
      </c>
      <c r="B34" s="107">
        <f t="shared" si="0"/>
        <v>46095</v>
      </c>
      <c r="C34" s="107"/>
      <c r="D34" s="214"/>
      <c r="E34" s="215"/>
      <c r="F34" s="214"/>
      <c r="G34" s="215"/>
      <c r="H34" s="63"/>
      <c r="I34" s="109" t="str">
        <f t="shared" si="38"/>
        <v/>
      </c>
      <c r="J34" s="112" t="str">
        <f t="shared" si="39"/>
        <v/>
      </c>
      <c r="K34" s="112" t="str">
        <f t="shared" si="40"/>
        <v/>
      </c>
      <c r="L34" s="108" t="str">
        <f t="shared" si="35"/>
        <v/>
      </c>
      <c r="M34" s="108" t="str">
        <f t="shared" si="37"/>
        <v/>
      </c>
      <c r="N34" s="109" t="str">
        <f t="shared" si="3"/>
        <v/>
      </c>
      <c r="O34" s="109" t="str">
        <f t="shared" si="4"/>
        <v/>
      </c>
      <c r="P34" s="109" t="str">
        <f t="shared" si="5"/>
        <v/>
      </c>
      <c r="Q34" s="110">
        <f t="shared" si="6"/>
        <v>46095.208333333336</v>
      </c>
      <c r="R34" s="109" t="str">
        <f t="shared" si="7"/>
        <v/>
      </c>
      <c r="S34" s="109" t="str">
        <f t="shared" si="8"/>
        <v/>
      </c>
      <c r="T34" s="109" t="str">
        <f t="shared" si="9"/>
        <v/>
      </c>
      <c r="U34" s="109" t="str">
        <f t="shared" si="10"/>
        <v/>
      </c>
      <c r="V34" s="109" t="str">
        <f t="shared" si="11"/>
        <v/>
      </c>
      <c r="W34" s="110">
        <f t="shared" si="12"/>
        <v>46095.916666666664</v>
      </c>
      <c r="X34" s="109" t="str">
        <f t="shared" si="13"/>
        <v/>
      </c>
      <c r="Y34" s="110">
        <f t="shared" si="14"/>
        <v>46096</v>
      </c>
      <c r="Z34" s="109" t="str">
        <f t="shared" si="15"/>
        <v/>
      </c>
      <c r="AA34" s="109" t="str">
        <f t="shared" si="16"/>
        <v/>
      </c>
      <c r="AB34" s="109" t="str">
        <f t="shared" si="17"/>
        <v/>
      </c>
      <c r="AC34" s="109" t="str">
        <f t="shared" si="18"/>
        <v/>
      </c>
      <c r="AD34" s="109" t="str">
        <f t="shared" si="19"/>
        <v/>
      </c>
      <c r="AE34" s="109" t="str">
        <f t="shared" si="20"/>
        <v/>
      </c>
      <c r="AF34" s="110">
        <f t="shared" si="21"/>
        <v>46096.208333333336</v>
      </c>
      <c r="AG34" s="109" t="str">
        <f t="shared" si="22"/>
        <v/>
      </c>
      <c r="AH34" s="109" t="str">
        <f t="shared" si="23"/>
        <v/>
      </c>
      <c r="AI34" s="109" t="str">
        <f t="shared" si="24"/>
        <v/>
      </c>
      <c r="AJ34" s="109" t="str">
        <f t="shared" si="25"/>
        <v/>
      </c>
      <c r="AK34" s="111" t="str">
        <f t="shared" ref="AK34" si="65">IF(C34="○",SUM(U34,AH34),"")</f>
        <v/>
      </c>
      <c r="AL34" s="63" t="str">
        <f t="shared" ref="AL34" si="66">IF(C34="○",SUM(V34,AI34),"")</f>
        <v/>
      </c>
      <c r="AM34" s="109" t="str">
        <f t="shared" ref="AM34" si="67">IF(C34="○",SUM(P34,AD34),"")</f>
        <v/>
      </c>
      <c r="AN34" s="109" t="str">
        <f t="shared" ref="AN34" si="68">IF(C34="○",AE34,"")</f>
        <v/>
      </c>
      <c r="AO34" s="111" t="str">
        <f t="shared" ref="AO34" si="69">IF(C34="●",SUM(U34,AH34),"")</f>
        <v/>
      </c>
      <c r="AP34" s="63" t="str">
        <f t="shared" ref="AP34" si="70">IF(C34="●",V34,"")</f>
        <v/>
      </c>
      <c r="AQ34" s="109" t="str">
        <f t="shared" ref="AQ34" si="71">IF(C34="●",SUM(P34,AD34,AI34),"")</f>
        <v/>
      </c>
      <c r="AR34" s="109" t="str">
        <f t="shared" ref="AR34" si="72">IF(C34="●",AE34,"")</f>
        <v/>
      </c>
      <c r="AU34" s="59"/>
    </row>
    <row r="35" spans="1:47" s="106" customFormat="1" ht="20.25" customHeight="1" thickBot="1">
      <c r="A35" s="97">
        <f t="shared" si="33"/>
        <v>46096</v>
      </c>
      <c r="B35" s="98">
        <f t="shared" si="0"/>
        <v>46096</v>
      </c>
      <c r="C35" s="98"/>
      <c r="D35" s="220"/>
      <c r="E35" s="221"/>
      <c r="F35" s="220"/>
      <c r="G35" s="221"/>
      <c r="H35" s="99"/>
      <c r="I35" s="100" t="str">
        <f t="shared" si="38"/>
        <v/>
      </c>
      <c r="J35" s="100" t="str">
        <f t="shared" si="39"/>
        <v/>
      </c>
      <c r="K35" s="100" t="str">
        <f t="shared" si="40"/>
        <v/>
      </c>
      <c r="L35" s="101" t="str">
        <f t="shared" si="35"/>
        <v/>
      </c>
      <c r="M35" s="101" t="str">
        <f t="shared" si="37"/>
        <v/>
      </c>
      <c r="N35" s="100" t="str">
        <f t="shared" si="3"/>
        <v/>
      </c>
      <c r="O35" s="100" t="str">
        <f t="shared" si="4"/>
        <v/>
      </c>
      <c r="P35" s="100" t="str">
        <f t="shared" si="5"/>
        <v/>
      </c>
      <c r="Q35" s="102">
        <f t="shared" si="6"/>
        <v>46096.208333333336</v>
      </c>
      <c r="R35" s="100" t="str">
        <f t="shared" si="7"/>
        <v/>
      </c>
      <c r="S35" s="100" t="str">
        <f t="shared" si="8"/>
        <v/>
      </c>
      <c r="T35" s="100" t="str">
        <f t="shared" si="9"/>
        <v/>
      </c>
      <c r="U35" s="100" t="str">
        <f t="shared" si="10"/>
        <v/>
      </c>
      <c r="V35" s="100" t="str">
        <f t="shared" si="11"/>
        <v/>
      </c>
      <c r="W35" s="102">
        <f t="shared" si="12"/>
        <v>46096.916666666664</v>
      </c>
      <c r="X35" s="100" t="str">
        <f t="shared" si="13"/>
        <v/>
      </c>
      <c r="Y35" s="102">
        <f t="shared" si="14"/>
        <v>46097</v>
      </c>
      <c r="Z35" s="100" t="str">
        <f t="shared" si="15"/>
        <v/>
      </c>
      <c r="AA35" s="100" t="str">
        <f t="shared" si="16"/>
        <v/>
      </c>
      <c r="AB35" s="100" t="str">
        <f t="shared" si="17"/>
        <v/>
      </c>
      <c r="AC35" s="100" t="str">
        <f t="shared" si="18"/>
        <v/>
      </c>
      <c r="AD35" s="100" t="str">
        <f t="shared" si="19"/>
        <v/>
      </c>
      <c r="AE35" s="100" t="str">
        <f t="shared" si="20"/>
        <v/>
      </c>
      <c r="AF35" s="102">
        <f t="shared" si="21"/>
        <v>46097.208333333336</v>
      </c>
      <c r="AG35" s="100" t="str">
        <f t="shared" si="22"/>
        <v/>
      </c>
      <c r="AH35" s="100" t="str">
        <f t="shared" si="23"/>
        <v/>
      </c>
      <c r="AI35" s="100" t="str">
        <f t="shared" si="24"/>
        <v/>
      </c>
      <c r="AJ35" s="100" t="str">
        <f t="shared" si="25"/>
        <v/>
      </c>
      <c r="AK35" s="103" t="str">
        <f t="shared" si="36"/>
        <v/>
      </c>
      <c r="AL35" s="99" t="str">
        <f t="shared" si="26"/>
        <v/>
      </c>
      <c r="AM35" s="100" t="str">
        <f t="shared" si="27"/>
        <v/>
      </c>
      <c r="AN35" s="100" t="str">
        <f t="shared" si="28"/>
        <v/>
      </c>
      <c r="AO35" s="103" t="str">
        <f t="shared" si="29"/>
        <v/>
      </c>
      <c r="AP35" s="99" t="str">
        <f t="shared" si="30"/>
        <v/>
      </c>
      <c r="AQ35" s="100" t="str">
        <f t="shared" si="31"/>
        <v/>
      </c>
      <c r="AR35" s="100" t="str">
        <f t="shared" si="32"/>
        <v/>
      </c>
      <c r="AS35" s="104">
        <f>SUM(I29:I35)</f>
        <v>0</v>
      </c>
      <c r="AT35" s="104">
        <f>SUM(K29:K35)+SUM(AK29:AL35)</f>
        <v>0</v>
      </c>
      <c r="AU35" s="105" t="str">
        <f>IF(AS35-AT35&gt;$AU$7,AS35-AT35-$AU$7,"0:00")</f>
        <v>0:00</v>
      </c>
    </row>
    <row r="36" spans="1:47" s="37" customFormat="1" ht="17.25" customHeight="1">
      <c r="A36" s="58" t="str">
        <f>IF(A35="","",IF(DAY(A35+1)&gt;=16,"",A35+1))</f>
        <v/>
      </c>
      <c r="B36" s="72" t="str">
        <f t="shared" si="0"/>
        <v/>
      </c>
      <c r="C36" s="73"/>
      <c r="D36" s="164"/>
      <c r="E36" s="163"/>
      <c r="F36" s="164"/>
      <c r="G36" s="163"/>
      <c r="H36" s="95"/>
      <c r="I36" s="96" t="str">
        <f t="shared" si="38"/>
        <v/>
      </c>
      <c r="J36" s="54" t="str">
        <f t="shared" si="39"/>
        <v/>
      </c>
      <c r="K36" s="54" t="str">
        <f t="shared" si="40"/>
        <v/>
      </c>
      <c r="L36" s="67" t="str">
        <f t="shared" si="35"/>
        <v/>
      </c>
      <c r="M36" s="67" t="str">
        <f t="shared" si="37"/>
        <v/>
      </c>
      <c r="N36" s="54" t="e">
        <f t="shared" si="3"/>
        <v>#VALUE!</v>
      </c>
      <c r="O36" s="54" t="str">
        <f t="shared" si="4"/>
        <v/>
      </c>
      <c r="P36" s="54" t="str">
        <f t="shared" si="5"/>
        <v/>
      </c>
      <c r="Q36" s="68" t="e">
        <f t="shared" si="6"/>
        <v>#VALUE!</v>
      </c>
      <c r="R36" s="54" t="e">
        <f t="shared" si="7"/>
        <v>#VALUE!</v>
      </c>
      <c r="S36" s="54" t="e">
        <f t="shared" si="8"/>
        <v>#VALUE!</v>
      </c>
      <c r="T36" s="54" t="e">
        <f t="shared" si="9"/>
        <v>#VALUE!</v>
      </c>
      <c r="U36" s="54" t="e">
        <f t="shared" si="10"/>
        <v>#VALUE!</v>
      </c>
      <c r="V36" s="54" t="e">
        <f t="shared" si="11"/>
        <v>#VALUE!</v>
      </c>
      <c r="W36" s="68" t="e">
        <f t="shared" si="12"/>
        <v>#VALUE!</v>
      </c>
      <c r="X36" s="54" t="e">
        <f t="shared" si="13"/>
        <v>#VALUE!</v>
      </c>
      <c r="Y36" s="68" t="e">
        <f t="shared" si="14"/>
        <v>#VALUE!</v>
      </c>
      <c r="Z36" s="54" t="e">
        <f t="shared" si="15"/>
        <v>#VALUE!</v>
      </c>
      <c r="AA36" s="54" t="e">
        <f t="shared" si="16"/>
        <v>#VALUE!</v>
      </c>
      <c r="AB36" s="54" t="e">
        <f t="shared" si="17"/>
        <v>#VALUE!</v>
      </c>
      <c r="AC36" s="54" t="str">
        <f t="shared" si="18"/>
        <v/>
      </c>
      <c r="AD36" s="54" t="e">
        <f t="shared" si="19"/>
        <v>#VALUE!</v>
      </c>
      <c r="AE36" s="54" t="e">
        <f t="shared" si="20"/>
        <v>#VALUE!</v>
      </c>
      <c r="AF36" s="68" t="e">
        <f t="shared" si="21"/>
        <v>#VALUE!</v>
      </c>
      <c r="AG36" s="54" t="str">
        <f t="shared" si="22"/>
        <v/>
      </c>
      <c r="AH36" s="54" t="e">
        <f t="shared" si="23"/>
        <v>#VALUE!</v>
      </c>
      <c r="AI36" s="54" t="e">
        <f t="shared" si="24"/>
        <v>#VALUE!</v>
      </c>
      <c r="AJ36" s="54" t="str">
        <f t="shared" si="25"/>
        <v/>
      </c>
      <c r="AK36" s="94" t="str">
        <f t="shared" si="36"/>
        <v/>
      </c>
      <c r="AL36" s="93" t="str">
        <f t="shared" si="26"/>
        <v/>
      </c>
      <c r="AM36" s="54" t="str">
        <f t="shared" si="27"/>
        <v/>
      </c>
      <c r="AN36" s="54" t="str">
        <f t="shared" si="28"/>
        <v/>
      </c>
      <c r="AO36" s="94" t="str">
        <f t="shared" si="29"/>
        <v/>
      </c>
      <c r="AP36" s="93" t="str">
        <f t="shared" si="30"/>
        <v/>
      </c>
      <c r="AQ36" s="54" t="str">
        <f t="shared" si="31"/>
        <v/>
      </c>
      <c r="AR36" s="54" t="str">
        <f t="shared" si="32"/>
        <v/>
      </c>
      <c r="AU36" s="59"/>
    </row>
    <row r="37" spans="1:47" s="37" customFormat="1" ht="20.25" customHeight="1">
      <c r="A37" s="58" t="str">
        <f t="shared" ref="A37" si="73">IF(A36="","",IF(DAY(A36+1)&gt;=16,"",A36+1))</f>
        <v/>
      </c>
      <c r="B37" s="72" t="str">
        <f t="shared" ref="B37" si="74">A37</f>
        <v/>
      </c>
      <c r="C37" s="73"/>
      <c r="D37" s="164"/>
      <c r="E37" s="163"/>
      <c r="F37" s="164"/>
      <c r="G37" s="163"/>
      <c r="H37" s="74"/>
      <c r="I37" s="53" t="str">
        <f t="shared" si="38"/>
        <v/>
      </c>
      <c r="J37" s="54" t="str">
        <f t="shared" si="39"/>
        <v/>
      </c>
      <c r="K37" s="54" t="str">
        <f t="shared" si="40"/>
        <v/>
      </c>
      <c r="L37" s="55" t="str">
        <f t="shared" ref="L37" si="75">IF(D37="","",A37+D37)</f>
        <v/>
      </c>
      <c r="M37" s="55" t="str">
        <f t="shared" ref="M37" si="76">IF(F37="","",IF(D37&lt;F37,A37+F37,A37+1+F37))</f>
        <v/>
      </c>
      <c r="N37" s="53" t="e">
        <f t="shared" ref="N37" si="77">IF(Q37&gt;L37,Q37-L37,"")</f>
        <v>#VALUE!</v>
      </c>
      <c r="O37" s="53" t="str">
        <f t="shared" ref="O37" si="78">IF(ISERROR(IF(T37="",IF(AC37="",IF(H37&gt;0,IF(N37&gt;0,N37-H37,N37),N37),N37),N37))=TRUE,"",IF(T37="",IF(AC37="",IF(H37&gt;0,IF(N37&gt;0,N37-H37,N37),N37),N37),N37))</f>
        <v/>
      </c>
      <c r="P37" s="53" t="str">
        <f t="shared" ref="P37" si="79">IF(O37="","",IF(O37&lt;=P$7,O37,P$7))</f>
        <v/>
      </c>
      <c r="Q37" s="56" t="e">
        <f t="shared" si="6"/>
        <v>#VALUE!</v>
      </c>
      <c r="R37" s="53" t="e">
        <f t="shared" ref="R37" si="80">IF(N37="",IF(AND(Q37&lt;=$L37,W37&gt;$L37),IF(W37&lt;$M37,W37-$L37,$M37-$L37),""),IF($M37=Q37,"",IF(AND(Q37&lt;$M37,W37&gt;$M37),$M37-Q37,W37-Q37)))</f>
        <v>#VALUE!</v>
      </c>
      <c r="S37" s="53" t="e">
        <f t="shared" ref="S37" si="81">IF(R37="","",TIME(HOUR(R37),MINUTE(R37),SECOND(R37)))</f>
        <v>#VALUE!</v>
      </c>
      <c r="T37" s="53" t="e">
        <f t="shared" ref="T37" si="82">IF(SUM(S37)&gt;=(T$7*2),S37-$H37,S37)</f>
        <v>#VALUE!</v>
      </c>
      <c r="U37" s="53" t="e">
        <f t="shared" ref="U37" si="83">IF(T37="","",IF(SUM($N37,$T37)&lt;=U$7,T37,U$7-SUM(N37)))</f>
        <v>#VALUE!</v>
      </c>
      <c r="V37" s="53" t="e">
        <f t="shared" ref="V37" si="84">IF(T37="","",IF(SUM($N37,$T37)&lt;=U$7,"",T37-U37))</f>
        <v>#VALUE!</v>
      </c>
      <c r="W37" s="56" t="e">
        <f t="shared" si="12"/>
        <v>#VALUE!</v>
      </c>
      <c r="X37" s="53" t="e">
        <f t="shared" ref="X37" si="85">IF(R37="",IF(AND(W37&lt;=$L37,Y37&gt;$L37),IF(Y37&lt;$M37,Y37-$L37,$M37-$L37),""),IF(M37=W37,"",IF(AND(W37&lt;$M37,Y37&gt;$M37),$M37-W37,IF(W37&gt;$M37,"",Y37-W37))))</f>
        <v>#VALUE!</v>
      </c>
      <c r="Y37" s="56" t="e">
        <f t="shared" si="14"/>
        <v>#VALUE!</v>
      </c>
      <c r="Z37" s="53" t="e">
        <f t="shared" ref="Z37" si="86">IF(X37="",IF(AND(Y37&lt;$L37,AF37&gt;$L37),IF(AF37&lt;$M37,AF37-$L37,$M37-$L37),""),IF(M37=Y37,"",IF(AND(Y37&lt;$M37,AF37&gt;$M37),$M37-Y37,IF(Y37&gt;$M37,"",AF37-Y37))))</f>
        <v>#VALUE!</v>
      </c>
      <c r="AA37" s="53" t="e">
        <f t="shared" ref="AA37" si="87">IF(SUM(X37,Z37)=0,"",SUM(X37,Z37))</f>
        <v>#VALUE!</v>
      </c>
      <c r="AB37" s="53" t="e">
        <f t="shared" ref="AB37" si="88">IF(AA37="","",TIME(HOUR(AA37),MINUTE(AA37),SECOND(AA37)))</f>
        <v>#VALUE!</v>
      </c>
      <c r="AC37" s="53" t="str">
        <f t="shared" ref="AC37" si="89">IF(L37="","",IF(SUM(S37)&gt;=(AC$7*2),AB37,IF(AB37="","",AB37-$H37)))</f>
        <v/>
      </c>
      <c r="AD37" s="53" t="e">
        <f t="shared" ref="AD37" si="90">IF(V37="",IF(SUM(T37,AC37)&lt;AD$7,AC37,IF(AD$7-T37=0,"",AD$7-T37)),"")</f>
        <v>#VALUE!</v>
      </c>
      <c r="AE37" s="53" t="e">
        <f t="shared" ref="AE37" si="91">IF(AD37="",IF(AC37="","",AC37),IF(AC37-AD37=0,"",AC37-AD37))</f>
        <v>#VALUE!</v>
      </c>
      <c r="AF37" s="56" t="e">
        <f t="shared" si="21"/>
        <v>#VALUE!</v>
      </c>
      <c r="AG37" s="53" t="str">
        <f t="shared" ref="AG37" si="92">IF(M37="","",IF(AF37&lt;=M37,IF(M37-AF37=0,"",M37-AF37),""))</f>
        <v/>
      </c>
      <c r="AH37" s="53" t="e">
        <f t="shared" ref="AH37" si="93">IF(AE37="",IF(SUM(AC37,T37)&lt;AH$7,IF(AG37="","",IF(AH$7-SUM(AC37,T37)&gt;AG37,AG37,AH$7-SUM(AC37,T37))),""),"")</f>
        <v>#VALUE!</v>
      </c>
      <c r="AI37" s="53" t="e">
        <f t="shared" ref="AI37" si="94">IF(AH37="",IF(AG37="","",AG37),IF(AG37-AH37=0,"",AG37-AH37))</f>
        <v>#VALUE!</v>
      </c>
      <c r="AJ37" s="53" t="str">
        <f t="shared" ref="AJ37" si="95">IF(IF(ISERROR(IF(C37="",SUM(P37,AD37:AE37),""))=TRUE,"",IF(C37="",SUM(P37,AD37:AE37),""))=0,"",IF(ISERROR(IF(C37="",SUM(P37,AD37:AE37),""))=TRUE,"",IF(C37="",SUM(P37,AD37:AE37),"")))</f>
        <v/>
      </c>
      <c r="AK37" s="61" t="str">
        <f t="shared" ref="AK37" si="96">IF(C37="○",SUM(U37,AH37),"")</f>
        <v/>
      </c>
      <c r="AL37" s="52" t="str">
        <f t="shared" ref="AL37" si="97">IF(C37="○",SUM(V37,AI37),"")</f>
        <v/>
      </c>
      <c r="AM37" s="53" t="str">
        <f t="shared" ref="AM37" si="98">IF(C37="○",SUM(P37,AD37),"")</f>
        <v/>
      </c>
      <c r="AN37" s="53" t="str">
        <f t="shared" ref="AN37" si="99">IF(C37="○",AE37,"")</f>
        <v/>
      </c>
      <c r="AO37" s="61" t="str">
        <f t="shared" ref="AO37" si="100">IF(C37="●",SUM(U37,AH37),"")</f>
        <v/>
      </c>
      <c r="AP37" s="52" t="str">
        <f t="shared" ref="AP37" si="101">IF(C37="●",V37,"")</f>
        <v/>
      </c>
      <c r="AQ37" s="53" t="str">
        <f t="shared" ref="AQ37" si="102">IF(C37="●",SUM(P37,AD37,AI37),"")</f>
        <v/>
      </c>
      <c r="AR37" s="53" t="str">
        <f t="shared" ref="AR37" si="103">IF(C37="●",AE37,"")</f>
        <v/>
      </c>
      <c r="AU37" s="59"/>
    </row>
    <row r="38" spans="1:47" s="37" customFormat="1" ht="20.25" customHeight="1" thickBot="1">
      <c r="A38" s="58" t="str">
        <f>IF(A37="","",IF(DAY(A37+1)&gt;=16,"",A37+1))</f>
        <v/>
      </c>
      <c r="B38" s="72" t="str">
        <f>A38</f>
        <v/>
      </c>
      <c r="C38" s="73"/>
      <c r="D38" s="155"/>
      <c r="E38" s="154"/>
      <c r="F38" s="155"/>
      <c r="G38" s="154"/>
      <c r="H38" s="75"/>
      <c r="I38" s="76" t="str">
        <f t="shared" si="38"/>
        <v/>
      </c>
      <c r="J38" s="77" t="str">
        <f t="shared" si="39"/>
        <v/>
      </c>
      <c r="K38" s="77" t="str">
        <f t="shared" si="40"/>
        <v/>
      </c>
      <c r="L38" s="78"/>
      <c r="M38" s="78"/>
      <c r="N38" s="79"/>
      <c r="O38" s="79"/>
      <c r="P38" s="79"/>
      <c r="Q38" s="80"/>
      <c r="R38" s="79"/>
      <c r="S38" s="79"/>
      <c r="T38" s="79"/>
      <c r="U38" s="79"/>
      <c r="V38" s="79"/>
      <c r="W38" s="80"/>
      <c r="X38" s="79"/>
      <c r="Y38" s="80"/>
      <c r="Z38" s="79"/>
      <c r="AA38" s="79"/>
      <c r="AB38" s="79"/>
      <c r="AC38" s="79"/>
      <c r="AD38" s="79"/>
      <c r="AE38" s="79"/>
      <c r="AF38" s="80"/>
      <c r="AG38" s="79"/>
      <c r="AH38" s="79"/>
      <c r="AI38" s="79"/>
      <c r="AJ38" s="79"/>
      <c r="AK38" s="81"/>
      <c r="AL38" s="82"/>
      <c r="AM38" s="79"/>
      <c r="AN38" s="79"/>
      <c r="AO38" s="81"/>
      <c r="AP38" s="82"/>
      <c r="AQ38" s="79"/>
      <c r="AR38" s="79"/>
      <c r="AS38" s="83"/>
      <c r="AT38" s="65"/>
      <c r="AU38" s="84"/>
    </row>
    <row r="39" spans="1:47" ht="20.25" customHeight="1">
      <c r="A39" s="37"/>
      <c r="B39" s="37"/>
      <c r="C39" s="37"/>
      <c r="D39" s="37"/>
      <c r="E39" s="37"/>
      <c r="F39" s="37"/>
      <c r="G39" s="37"/>
      <c r="H39" s="37"/>
      <c r="I39" s="54" t="str">
        <f t="shared" ref="I39" si="104">IF(D39="","",IF(C39="",IF(ISERROR(SUM(P39,U39:V39,AD39:AE39,AH39:AI39))=TRUE,"",SUM(P39,U39:V39,AD39:AE39,AH39:AI39)),IF(C39="☆",IF(ISERROR(SUM(P39,U39:V39,AD39:AE39,AH39:AI39))=TRUE,"",SUM(P39,U39:V39,AD39:AE39,AH39:AI39)),"")))</f>
        <v/>
      </c>
      <c r="J39" s="54" t="str">
        <f t="shared" ref="J39" si="105">IF(I39="","",IF(I39&gt;=0.333333333333333,0.333333333333333,I39))</f>
        <v/>
      </c>
      <c r="K39" s="54">
        <f>SUM(K8:K38)</f>
        <v>0</v>
      </c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156">
        <f>SUM(AK8:AL38)</f>
        <v>0</v>
      </c>
      <c r="AL39" s="157"/>
      <c r="AM39" s="37"/>
      <c r="AN39" s="37"/>
      <c r="AO39" s="37"/>
      <c r="AP39" s="37"/>
      <c r="AQ39" s="37"/>
      <c r="AS39" s="15">
        <f>SUM(AS38,AS35,AS28,AS21,AS14)</f>
        <v>0</v>
      </c>
      <c r="AT39" s="15">
        <f>SUM(AT38,AT35,AT28,AT21,AT14)</f>
        <v>0</v>
      </c>
      <c r="AU39" s="16">
        <f>SUM(AU14,AU21,AU28,AU35,AU38)</f>
        <v>0</v>
      </c>
    </row>
    <row r="40" spans="1:47">
      <c r="B40" s="1"/>
      <c r="C40" s="1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5"/>
      <c r="AM40" s="17"/>
      <c r="AN40" s="17"/>
      <c r="AO40" s="15"/>
      <c r="AP40" s="17"/>
    </row>
    <row r="41" spans="1:47">
      <c r="A41" s="158" t="s">
        <v>12</v>
      </c>
      <c r="B41" s="159"/>
      <c r="C41" s="159"/>
      <c r="D41" s="160"/>
      <c r="E41" s="18"/>
      <c r="F41" s="19"/>
      <c r="G41" s="19"/>
      <c r="H41" s="161" t="s">
        <v>13</v>
      </c>
      <c r="I41" s="161"/>
      <c r="J41" s="161"/>
      <c r="K41" s="161"/>
      <c r="L41" s="161"/>
      <c r="M41" s="161"/>
      <c r="N41" s="161"/>
      <c r="O41" s="161"/>
      <c r="P41" s="161"/>
      <c r="Q41" s="161"/>
      <c r="R41" s="161"/>
      <c r="S41" s="161"/>
      <c r="T41" s="161"/>
      <c r="U41" s="161"/>
      <c r="V41" s="161"/>
      <c r="W41" s="161"/>
      <c r="X41" s="161"/>
      <c r="Y41" s="161"/>
      <c r="Z41" s="161"/>
      <c r="AA41" s="161"/>
      <c r="AB41" s="161"/>
      <c r="AC41" s="161"/>
      <c r="AD41" s="161"/>
      <c r="AE41" s="161"/>
      <c r="AF41" s="161"/>
      <c r="AG41" s="161"/>
      <c r="AH41" s="161"/>
      <c r="AI41" s="161"/>
      <c r="AJ41" s="161"/>
      <c r="AK41" s="161"/>
      <c r="AL41" s="162" t="s">
        <v>14</v>
      </c>
      <c r="AM41" s="162"/>
      <c r="AN41" s="162"/>
    </row>
    <row r="42" spans="1:47">
      <c r="A42" s="145">
        <v>189200</v>
      </c>
      <c r="B42" s="146"/>
      <c r="C42" s="146"/>
      <c r="D42" s="147"/>
      <c r="E42" s="20"/>
      <c r="F42" s="19" t="s">
        <v>6</v>
      </c>
      <c r="G42" s="21">
        <f>SUM(I8:I38)</f>
        <v>0</v>
      </c>
      <c r="H42" s="22" t="s">
        <v>15</v>
      </c>
      <c r="I42" s="22" t="s">
        <v>16</v>
      </c>
      <c r="J42" s="22" t="s">
        <v>17</v>
      </c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3"/>
      <c r="AM42" s="23"/>
      <c r="AN42" s="24"/>
    </row>
    <row r="43" spans="1:47">
      <c r="A43" s="148" t="s">
        <v>18</v>
      </c>
      <c r="B43" s="149"/>
      <c r="C43" s="149"/>
      <c r="D43" s="150"/>
      <c r="E43" s="25"/>
      <c r="F43" s="19" t="s">
        <v>19</v>
      </c>
      <c r="G43" s="21">
        <f>SUM(AT39:AU39)</f>
        <v>0</v>
      </c>
      <c r="H43" s="26">
        <f>COUNTIF(I8:I38,"&gt;0")</f>
        <v>0</v>
      </c>
      <c r="I43" s="27">
        <f>SUM($I$8:$I$38)</f>
        <v>0</v>
      </c>
      <c r="J43" s="27">
        <f>SUM(J8:J38)</f>
        <v>0</v>
      </c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8"/>
      <c r="AK43" s="29"/>
      <c r="AL43" s="23"/>
      <c r="AM43" s="30"/>
      <c r="AN43" s="30"/>
      <c r="AQ43" s="13"/>
      <c r="AR43" s="13"/>
      <c r="AS43" s="9"/>
    </row>
    <row r="44" spans="1:47">
      <c r="A44" s="136"/>
      <c r="B44" s="137"/>
      <c r="C44" s="151"/>
      <c r="D44" s="152"/>
      <c r="E44" s="31"/>
      <c r="F44" s="19" t="s">
        <v>20</v>
      </c>
      <c r="G44" s="21">
        <f>SUM(AO8:AP38)</f>
        <v>0</v>
      </c>
      <c r="H44" s="153" t="s">
        <v>21</v>
      </c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  <c r="AA44" s="153"/>
      <c r="AB44" s="153"/>
      <c r="AC44" s="153"/>
      <c r="AD44" s="153"/>
      <c r="AE44" s="153"/>
      <c r="AF44" s="153"/>
      <c r="AG44" s="153"/>
      <c r="AH44" s="153"/>
      <c r="AI44" s="153"/>
      <c r="AJ44" s="153"/>
      <c r="AK44" s="153"/>
      <c r="AL44" s="153"/>
      <c r="AM44" s="153"/>
      <c r="AN44" s="32"/>
    </row>
    <row r="45" spans="1:47">
      <c r="A45" s="136" t="s">
        <v>22</v>
      </c>
      <c r="B45" s="137"/>
      <c r="C45" s="151"/>
      <c r="D45" s="152"/>
      <c r="E45" s="31"/>
      <c r="F45" s="19" t="s">
        <v>23</v>
      </c>
      <c r="G45" s="21">
        <f>SUM(AJ8:AJ38)</f>
        <v>0</v>
      </c>
      <c r="H45" s="22" t="s">
        <v>15</v>
      </c>
      <c r="I45" s="22" t="s">
        <v>24</v>
      </c>
      <c r="J45" s="22" t="s">
        <v>25</v>
      </c>
      <c r="K45" s="22" t="s">
        <v>26</v>
      </c>
      <c r="L45" s="22" t="s">
        <v>27</v>
      </c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 t="s">
        <v>28</v>
      </c>
      <c r="AK45" s="22" t="s">
        <v>29</v>
      </c>
      <c r="AL45" s="22" t="s">
        <v>30</v>
      </c>
      <c r="AM45" s="22" t="s">
        <v>31</v>
      </c>
      <c r="AN45" s="22" t="s">
        <v>32</v>
      </c>
    </row>
    <row r="46" spans="1:47">
      <c r="A46" s="136" t="s">
        <v>33</v>
      </c>
      <c r="B46" s="137"/>
      <c r="C46" s="138"/>
      <c r="D46" s="139"/>
      <c r="E46" s="31"/>
      <c r="F46" s="19" t="s">
        <v>34</v>
      </c>
      <c r="G46" s="33">
        <v>2.5</v>
      </c>
      <c r="H46" s="26">
        <f>COUNTIF(C8:C38,"○")</f>
        <v>0</v>
      </c>
      <c r="I46" s="27">
        <f>G43</f>
        <v>0</v>
      </c>
      <c r="J46" s="27">
        <f>G47</f>
        <v>0</v>
      </c>
      <c r="K46" s="34">
        <f>ROUNDUP((SUM($A$42,$C$44:$D$48)/176*1.25),0.1)</f>
        <v>1344</v>
      </c>
      <c r="L46" s="29">
        <f>(I46*24)*K46</f>
        <v>0</v>
      </c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34">
        <f>PRODUCT((J46*24),K46)</f>
        <v>0</v>
      </c>
      <c r="AK46" s="27" t="str">
        <f>G48</f>
        <v>0:00</v>
      </c>
      <c r="AL46" s="34">
        <f>ROUNDUP((SUM($A$42,$C$44:$D$48)/176*1.5),0.1)</f>
        <v>1613</v>
      </c>
      <c r="AM46" s="34">
        <f>PRODUCT((AK46*24),AL46)</f>
        <v>0</v>
      </c>
      <c r="AN46" s="35">
        <f>SUM(AJ46,AM46)</f>
        <v>0</v>
      </c>
    </row>
    <row r="47" spans="1:47">
      <c r="A47" s="140"/>
      <c r="B47" s="141"/>
      <c r="C47" s="142"/>
      <c r="D47" s="143"/>
      <c r="E47" s="36"/>
      <c r="F47" s="19" t="s">
        <v>35</v>
      </c>
      <c r="G47" s="21">
        <f>IF(G43&lt;G46,G43,IF(G43&gt;G46,G46,G43))</f>
        <v>0</v>
      </c>
      <c r="H47" s="144" t="s">
        <v>36</v>
      </c>
      <c r="I47" s="144"/>
      <c r="J47" s="144"/>
      <c r="K47" s="144"/>
      <c r="L47" s="144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  <c r="Z47" s="144"/>
      <c r="AA47" s="144"/>
      <c r="AB47" s="144"/>
      <c r="AC47" s="144"/>
      <c r="AD47" s="144"/>
      <c r="AE47" s="144"/>
      <c r="AF47" s="144"/>
      <c r="AG47" s="144"/>
      <c r="AH47" s="144"/>
      <c r="AI47" s="144"/>
      <c r="AJ47" s="144"/>
      <c r="AK47" s="144"/>
      <c r="AL47" s="144"/>
      <c r="AM47" s="144"/>
      <c r="AN47" s="32"/>
      <c r="AP47" s="37"/>
    </row>
    <row r="48" spans="1:47">
      <c r="A48" s="140"/>
      <c r="B48" s="141"/>
      <c r="C48" s="142"/>
      <c r="D48" s="143"/>
      <c r="E48" s="36"/>
      <c r="F48" s="19" t="s">
        <v>37</v>
      </c>
      <c r="G48" s="38" t="str">
        <f>IF(G43&gt;G46,G43-G46,"0:00")</f>
        <v>0:00</v>
      </c>
      <c r="H48" s="22" t="s">
        <v>15</v>
      </c>
      <c r="I48" s="22" t="s">
        <v>38</v>
      </c>
      <c r="J48" s="22" t="s">
        <v>39</v>
      </c>
      <c r="K48" s="22" t="s">
        <v>40</v>
      </c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 t="s">
        <v>41</v>
      </c>
      <c r="AK48" s="22"/>
      <c r="AL48" s="22"/>
      <c r="AM48" s="22"/>
      <c r="AN48" s="32"/>
    </row>
    <row r="49" spans="1:46">
      <c r="A49" s="128" t="s">
        <v>42</v>
      </c>
      <c r="B49" s="129"/>
      <c r="C49" s="130"/>
      <c r="D49" s="131"/>
      <c r="E49" s="36"/>
      <c r="F49" s="19"/>
      <c r="G49" s="19"/>
      <c r="H49" s="26">
        <f>COUNTIF(C8:C38,"●")</f>
        <v>0</v>
      </c>
      <c r="I49" s="27">
        <f>G44</f>
        <v>0</v>
      </c>
      <c r="J49" s="34">
        <f>ROUNDUP((SUM($A$42,$C$44:$D$48)/176*1.35),0.1)</f>
        <v>1452</v>
      </c>
      <c r="K49" s="29">
        <f>(I49*24)*J49</f>
        <v>0</v>
      </c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35">
        <f>SUM(K49)</f>
        <v>0</v>
      </c>
      <c r="AK49" s="34"/>
      <c r="AL49" s="34"/>
      <c r="AM49" s="34"/>
      <c r="AN49" s="32"/>
    </row>
    <row r="50" spans="1:46" ht="20.25" thickBot="1">
      <c r="A50" s="132" t="s">
        <v>43</v>
      </c>
      <c r="B50" s="133"/>
      <c r="C50" s="134">
        <v>10000</v>
      </c>
      <c r="D50" s="135"/>
      <c r="E50" s="36"/>
      <c r="F50" s="19"/>
      <c r="G50" s="19"/>
      <c r="H50" s="120" t="s">
        <v>44</v>
      </c>
      <c r="I50" s="120"/>
      <c r="J50" s="120"/>
      <c r="K50" s="120" t="s">
        <v>45</v>
      </c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 t="s">
        <v>46</v>
      </c>
      <c r="AM50" s="120"/>
      <c r="AN50" s="120"/>
      <c r="AO50" s="121" t="s">
        <v>47</v>
      </c>
      <c r="AP50" s="120"/>
      <c r="AQ50" s="122"/>
      <c r="AR50" s="120" t="s">
        <v>48</v>
      </c>
      <c r="AS50" s="120"/>
      <c r="AT50" s="120"/>
    </row>
    <row r="51" spans="1:46" ht="20.25" thickTop="1">
      <c r="A51" s="123" t="s">
        <v>49</v>
      </c>
      <c r="B51" s="123"/>
      <c r="C51" s="124">
        <f>SUM(C44:D50)</f>
        <v>10000</v>
      </c>
      <c r="D51" s="125"/>
      <c r="E51" s="31"/>
      <c r="F51" s="19"/>
      <c r="G51" s="19"/>
      <c r="H51" s="39" t="s">
        <v>50</v>
      </c>
      <c r="I51" s="39" t="s">
        <v>51</v>
      </c>
      <c r="J51" s="39" t="s">
        <v>52</v>
      </c>
      <c r="K51" s="39" t="s">
        <v>50</v>
      </c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 t="s">
        <v>51</v>
      </c>
      <c r="AK51" s="39" t="s">
        <v>52</v>
      </c>
      <c r="AL51" s="39" t="s">
        <v>50</v>
      </c>
      <c r="AM51" s="39" t="s">
        <v>51</v>
      </c>
      <c r="AN51" s="39" t="s">
        <v>52</v>
      </c>
      <c r="AO51" s="40" t="s">
        <v>50</v>
      </c>
      <c r="AP51" s="41" t="s">
        <v>51</v>
      </c>
      <c r="AQ51" s="42" t="s">
        <v>52</v>
      </c>
      <c r="AR51" s="41" t="s">
        <v>50</v>
      </c>
      <c r="AS51" s="41" t="s">
        <v>51</v>
      </c>
      <c r="AT51" s="41" t="s">
        <v>52</v>
      </c>
    </row>
    <row r="52" spans="1:46" ht="66.75" customHeight="1">
      <c r="A52" s="126" t="s">
        <v>53</v>
      </c>
      <c r="B52" s="126"/>
      <c r="C52" s="127">
        <f>SUM(A42,C51,AN46,AJ49,AK52,J52,AN52,AQ52,AT52)</f>
        <v>199200</v>
      </c>
      <c r="D52" s="127"/>
      <c r="E52" s="43"/>
      <c r="H52" s="44">
        <f>SUM($AJ$8:$AJ$38)</f>
        <v>0</v>
      </c>
      <c r="I52" s="30">
        <f>ROUNDUP((SUM($A$42,$C$44:$D$48)/176*0.25),0.1)</f>
        <v>269</v>
      </c>
      <c r="J52" s="45">
        <f>(H52*24)*I52</f>
        <v>0</v>
      </c>
      <c r="K52" s="46">
        <f>SUM(AM8:AM38)</f>
        <v>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47">
        <f>ROUNDUP((SUM($A$42,$C$44:$D$48)/176*0.25),0.1)</f>
        <v>269</v>
      </c>
      <c r="AK52" s="45">
        <f>(K52*24)*AJ52</f>
        <v>0</v>
      </c>
      <c r="AL52" s="46">
        <f>SUM(AN8:AN38)</f>
        <v>0</v>
      </c>
      <c r="AM52" s="30">
        <f>ROUNDUP((SUM($A$42,$C$44:$D$48)/176*1.75),0.1)</f>
        <v>1882</v>
      </c>
      <c r="AN52" s="48">
        <f>(AL52*24)*AM52</f>
        <v>0</v>
      </c>
      <c r="AO52" s="49">
        <f>SUM(AQ8:AQ38)</f>
        <v>0</v>
      </c>
      <c r="AP52" s="34">
        <f>ROUNDUP((SUM($A$42,$C$44:$D$48)/176*1.6),0.1)</f>
        <v>1720</v>
      </c>
      <c r="AQ52" s="50">
        <f>(AO52*24)*AP52</f>
        <v>0</v>
      </c>
      <c r="AR52" s="46">
        <f>SUM(AR8:AR38)</f>
        <v>0</v>
      </c>
      <c r="AS52" s="34">
        <f>ROUNDUP((SUM($A$42,$C$44:$D$48)/176*1.85),0.1)</f>
        <v>1989</v>
      </c>
      <c r="AT52" s="48">
        <f>(AR52*24)*AS52</f>
        <v>0</v>
      </c>
    </row>
    <row r="53" spans="1:46">
      <c r="H53" s="5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M53" s="51"/>
      <c r="AP53" s="51"/>
    </row>
    <row r="54" spans="1:46">
      <c r="H54" s="5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M54" s="51"/>
      <c r="AP54" s="51"/>
    </row>
  </sheetData>
  <mergeCells count="111">
    <mergeCell ref="AL50:AN50"/>
    <mergeCell ref="AO50:AQ50"/>
    <mergeCell ref="AR50:AT50"/>
    <mergeCell ref="A51:B51"/>
    <mergeCell ref="C51:D51"/>
    <mergeCell ref="A52:B52"/>
    <mergeCell ref="C52:D52"/>
    <mergeCell ref="A49:B49"/>
    <mergeCell ref="C49:D49"/>
    <mergeCell ref="A50:B50"/>
    <mergeCell ref="C50:D50"/>
    <mergeCell ref="H50:J50"/>
    <mergeCell ref="K50:AK50"/>
    <mergeCell ref="A46:B46"/>
    <mergeCell ref="C46:D46"/>
    <mergeCell ref="A47:B47"/>
    <mergeCell ref="C47:D47"/>
    <mergeCell ref="H47:AM47"/>
    <mergeCell ref="A48:B48"/>
    <mergeCell ref="C48:D48"/>
    <mergeCell ref="A42:D42"/>
    <mergeCell ref="A43:D43"/>
    <mergeCell ref="A44:B44"/>
    <mergeCell ref="C44:D44"/>
    <mergeCell ref="H44:AM44"/>
    <mergeCell ref="A45:B45"/>
    <mergeCell ref="C45:D45"/>
    <mergeCell ref="D38:E38"/>
    <mergeCell ref="F38:G38"/>
    <mergeCell ref="AK39:AL39"/>
    <mergeCell ref="A41:D41"/>
    <mergeCell ref="H41:AK41"/>
    <mergeCell ref="AL41:AN41"/>
    <mergeCell ref="D35:E35"/>
    <mergeCell ref="F35:G35"/>
    <mergeCell ref="D36:E36"/>
    <mergeCell ref="F36:G36"/>
    <mergeCell ref="D37:E37"/>
    <mergeCell ref="F37:G37"/>
    <mergeCell ref="D32:E32"/>
    <mergeCell ref="F32:G32"/>
    <mergeCell ref="D33:E33"/>
    <mergeCell ref="F33:G33"/>
    <mergeCell ref="D34:E34"/>
    <mergeCell ref="F34:G34"/>
    <mergeCell ref="D29:E29"/>
    <mergeCell ref="F29:G29"/>
    <mergeCell ref="D30:E30"/>
    <mergeCell ref="F30:G30"/>
    <mergeCell ref="D31:E31"/>
    <mergeCell ref="F31:G31"/>
    <mergeCell ref="D26:E26"/>
    <mergeCell ref="F26:G26"/>
    <mergeCell ref="D27:E27"/>
    <mergeCell ref="F27:G27"/>
    <mergeCell ref="D28:E28"/>
    <mergeCell ref="F28:G28"/>
    <mergeCell ref="D23:E23"/>
    <mergeCell ref="F23:G23"/>
    <mergeCell ref="D24:E24"/>
    <mergeCell ref="F24:G24"/>
    <mergeCell ref="D25:E25"/>
    <mergeCell ref="F25:G25"/>
    <mergeCell ref="D20:E20"/>
    <mergeCell ref="F20:G20"/>
    <mergeCell ref="D21:E21"/>
    <mergeCell ref="F21:G21"/>
    <mergeCell ref="D22:E22"/>
    <mergeCell ref="F22:G22"/>
    <mergeCell ref="D17:E17"/>
    <mergeCell ref="F17:G17"/>
    <mergeCell ref="D18:E18"/>
    <mergeCell ref="F18:G18"/>
    <mergeCell ref="D19:E19"/>
    <mergeCell ref="F19:G19"/>
    <mergeCell ref="D14:E14"/>
    <mergeCell ref="F14:G14"/>
    <mergeCell ref="D15:E15"/>
    <mergeCell ref="F15:G15"/>
    <mergeCell ref="D16:E16"/>
    <mergeCell ref="F16:G16"/>
    <mergeCell ref="D11:E11"/>
    <mergeCell ref="F11:G11"/>
    <mergeCell ref="D12:E12"/>
    <mergeCell ref="F12:G12"/>
    <mergeCell ref="D13:E13"/>
    <mergeCell ref="F13:G13"/>
    <mergeCell ref="D8:E8"/>
    <mergeCell ref="F8:G8"/>
    <mergeCell ref="D9:E9"/>
    <mergeCell ref="F9:G9"/>
    <mergeCell ref="D10:E10"/>
    <mergeCell ref="F10:G10"/>
    <mergeCell ref="AN6:AN7"/>
    <mergeCell ref="AO6:AP6"/>
    <mergeCell ref="AQ6:AQ7"/>
    <mergeCell ref="F1:H1"/>
    <mergeCell ref="A4:C4"/>
    <mergeCell ref="A6:A7"/>
    <mergeCell ref="B6:B7"/>
    <mergeCell ref="C6:C7"/>
    <mergeCell ref="D6:H6"/>
    <mergeCell ref="AR6:AR7"/>
    <mergeCell ref="D7:E7"/>
    <mergeCell ref="F7:G7"/>
    <mergeCell ref="I6:I7"/>
    <mergeCell ref="J6:J7"/>
    <mergeCell ref="K6:K7"/>
    <mergeCell ref="AJ6:AJ7"/>
    <mergeCell ref="AK6:AL6"/>
    <mergeCell ref="AM6:AM7"/>
  </mergeCells>
  <phoneticPr fontId="3"/>
  <dataValidations count="1">
    <dataValidation type="list" allowBlank="1" showInputMessage="1" showErrorMessage="1" sqref="C8:C38" xr:uid="{31228BF3-EDAA-4009-B9C7-BB36FC4067EA}">
      <formula1>"○,●,☆"</formula1>
    </dataValidation>
  </dataValidations>
  <printOptions horizontalCentered="1" verticalCentered="1"/>
  <pageMargins left="0.39370078740157483" right="0.39370078740157483" top="0.39370078740157483" bottom="0.39370078740157483" header="0" footer="0"/>
  <pageSetup paperSize="9" scale="55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テスト</vt:lpstr>
      <vt:lpstr>テスト!Print_Area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honma</dc:creator>
  <cp:lastModifiedBy>藤ライン2 株式会社</cp:lastModifiedBy>
  <cp:lastPrinted>2026-03-16T00:15:38Z</cp:lastPrinted>
  <dcterms:created xsi:type="dcterms:W3CDTF">2023-04-20T05:13:43Z</dcterms:created>
  <dcterms:modified xsi:type="dcterms:W3CDTF">2026-03-25T02:04:49Z</dcterms:modified>
</cp:coreProperties>
</file>