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mumug\Box\02_WORKLE\ゆうちょ工賃\"/>
    </mc:Choice>
  </mc:AlternateContent>
  <xr:revisionPtr revIDLastSave="0" documentId="13_ncr:1_{B5D48F16-922F-4D9A-93CA-05C6B21958A5}" xr6:coauthVersionLast="47" xr6:coauthVersionMax="47" xr10:uidLastSave="{00000000-0000-0000-0000-000000000000}"/>
  <bookViews>
    <workbookView xWindow="-110" yWindow="-110" windowWidth="19420" windowHeight="10300" tabRatio="1000" xr2:uid="{00000000-000D-0000-FFFF-FFFF00000000}"/>
  </bookViews>
  <sheets>
    <sheet name="工賃の算出方法" sheetId="11" r:id="rId1"/>
    <sheet name="入金額" sheetId="7" r:id="rId2"/>
    <sheet name="支給表" sheetId="8" r:id="rId3"/>
    <sheet name="総合計_利用者別" sheetId="19" r:id="rId4"/>
    <sheet name="入力sheet" sheetId="10" r:id="rId5"/>
    <sheet name="１-12明細" sheetId="6" r:id="rId6"/>
    <sheet name="13-24明細" sheetId="14" r:id="rId7"/>
    <sheet name="25-36明細" sheetId="18" r:id="rId8"/>
    <sheet name="平均工賃の考え方" sheetId="9" r:id="rId9"/>
    <sheet name="賞与" sheetId="12" r:id="rId10"/>
    <sheet name="1-12受領書" sheetId="13" r:id="rId11"/>
    <sheet name="R6年度支給表" sheetId="16" r:id="rId12"/>
    <sheet name="R6年度入金額" sheetId="17" r:id="rId13"/>
  </sheets>
  <definedNames>
    <definedName name="_xlnm.Print_Area" localSheetId="11">'R6年度支給表'!$A$1:$S$12</definedName>
    <definedName name="_xlnm.Print_Area" localSheetId="2">支給表!$A$1:$S$12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10" l="1"/>
  <c r="O9" i="8"/>
  <c r="N9" i="8"/>
  <c r="M9" i="8"/>
  <c r="L9" i="8"/>
  <c r="J9" i="8"/>
  <c r="I9" i="8"/>
  <c r="H9" i="8"/>
  <c r="G9" i="8"/>
  <c r="F9" i="8"/>
  <c r="E9" i="8"/>
  <c r="D9" i="8"/>
  <c r="C9" i="8"/>
  <c r="O8" i="8"/>
  <c r="N8" i="8"/>
  <c r="M8" i="8"/>
  <c r="L8" i="8"/>
  <c r="J8" i="8"/>
  <c r="I8" i="8"/>
  <c r="H8" i="8"/>
  <c r="G8" i="8"/>
  <c r="F8" i="8"/>
  <c r="E8" i="8"/>
  <c r="D8" i="8"/>
  <c r="C8" i="8"/>
  <c r="I2" i="10"/>
  <c r="I8" i="6" s="1"/>
  <c r="I4" i="10"/>
  <c r="I5" i="10"/>
  <c r="I6" i="10"/>
  <c r="I7" i="10"/>
  <c r="I8" i="10"/>
  <c r="R8" i="6" s="1"/>
  <c r="I9" i="10"/>
  <c r="R25" i="6" s="1"/>
  <c r="I10" i="10"/>
  <c r="I11" i="10"/>
  <c r="I12" i="10"/>
  <c r="I13" i="10"/>
  <c r="I14" i="10"/>
  <c r="I15" i="10"/>
  <c r="I16" i="10"/>
  <c r="I42" i="14" s="1"/>
  <c r="I17" i="10"/>
  <c r="I59" i="14" s="1"/>
  <c r="I18" i="10"/>
  <c r="I19" i="10"/>
  <c r="I20" i="10"/>
  <c r="I21" i="10"/>
  <c r="I22" i="10"/>
  <c r="I23" i="10"/>
  <c r="I24" i="10"/>
  <c r="R76" i="18" s="1"/>
  <c r="I25" i="10"/>
  <c r="R93" i="18" s="1"/>
  <c r="I26" i="10"/>
  <c r="I27" i="10"/>
  <c r="I28" i="10"/>
  <c r="I29" i="10"/>
  <c r="I30" i="10"/>
  <c r="I31" i="10"/>
  <c r="I32" i="10"/>
  <c r="I33" i="10"/>
  <c r="I34" i="10"/>
  <c r="I35" i="10"/>
  <c r="I36" i="10"/>
  <c r="I37" i="10"/>
  <c r="I38" i="10"/>
  <c r="I39" i="10"/>
  <c r="I40" i="10"/>
  <c r="I3" i="10"/>
  <c r="R59" i="6"/>
  <c r="I93" i="14"/>
  <c r="R76" i="6"/>
  <c r="I76" i="18"/>
  <c r="I93" i="6"/>
  <c r="I8" i="18"/>
  <c r="R34" i="6"/>
  <c r="C98" i="18"/>
  <c r="F98" i="18" s="1"/>
  <c r="C98" i="14"/>
  <c r="L98" i="18"/>
  <c r="O98" i="18" s="1"/>
  <c r="L98" i="14"/>
  <c r="L81" i="18"/>
  <c r="O81" i="18" s="1"/>
  <c r="L81" i="14"/>
  <c r="C81" i="18"/>
  <c r="F81" i="18" s="1"/>
  <c r="C81" i="14"/>
  <c r="C64" i="18"/>
  <c r="F64" i="18" s="1"/>
  <c r="C64" i="14"/>
  <c r="L64" i="18"/>
  <c r="O64" i="18" s="1"/>
  <c r="L64" i="14"/>
  <c r="C47" i="18"/>
  <c r="F47" i="18" s="1"/>
  <c r="C47" i="14"/>
  <c r="L47" i="18"/>
  <c r="O47" i="18" s="1"/>
  <c r="L47" i="14"/>
  <c r="C30" i="18"/>
  <c r="F30" i="18" s="1"/>
  <c r="C30" i="14"/>
  <c r="L30" i="18"/>
  <c r="O30" i="18" s="1"/>
  <c r="L30" i="14"/>
  <c r="L13" i="18"/>
  <c r="O13" i="18" s="1"/>
  <c r="L13" i="14"/>
  <c r="C13" i="18"/>
  <c r="F13" i="18" s="1"/>
  <c r="C13" i="14"/>
  <c r="M31" i="10"/>
  <c r="N31" i="10" s="1"/>
  <c r="M32" i="10"/>
  <c r="M33" i="10"/>
  <c r="N33" i="10" s="1"/>
  <c r="M34" i="10"/>
  <c r="N34" i="10" s="1"/>
  <c r="M35" i="10"/>
  <c r="N35" i="10" s="1"/>
  <c r="O35" i="10" s="1"/>
  <c r="M36" i="10"/>
  <c r="N36" i="10" s="1"/>
  <c r="M37" i="10"/>
  <c r="N37" i="10" s="1"/>
  <c r="M38" i="10"/>
  <c r="N38" i="10" s="1"/>
  <c r="M39" i="10"/>
  <c r="N39" i="10" s="1"/>
  <c r="O39" i="10" s="1"/>
  <c r="C98" i="6"/>
  <c r="L98" i="6"/>
  <c r="L81" i="6"/>
  <c r="C81" i="6"/>
  <c r="C64" i="6"/>
  <c r="L64" i="6"/>
  <c r="L47" i="6"/>
  <c r="C47" i="6"/>
  <c r="C30" i="6"/>
  <c r="L30" i="6"/>
  <c r="L13" i="6"/>
  <c r="A98" i="14"/>
  <c r="A97" i="14"/>
  <c r="A96" i="14"/>
  <c r="A95" i="14"/>
  <c r="A94" i="14"/>
  <c r="A93" i="14"/>
  <c r="A92" i="14"/>
  <c r="J98" i="14"/>
  <c r="J97" i="14"/>
  <c r="J96" i="14"/>
  <c r="J95" i="14"/>
  <c r="J94" i="14"/>
  <c r="J93" i="14"/>
  <c r="J92" i="14"/>
  <c r="J81" i="14"/>
  <c r="J80" i="14"/>
  <c r="J79" i="14"/>
  <c r="J78" i="14"/>
  <c r="J77" i="14"/>
  <c r="J76" i="14"/>
  <c r="J75" i="14"/>
  <c r="A81" i="14"/>
  <c r="A80" i="14"/>
  <c r="A79" i="14"/>
  <c r="A78" i="14"/>
  <c r="A77" i="14"/>
  <c r="A76" i="14"/>
  <c r="A75" i="14"/>
  <c r="A64" i="14"/>
  <c r="A63" i="14"/>
  <c r="A62" i="14"/>
  <c r="A61" i="14"/>
  <c r="A60" i="14"/>
  <c r="A59" i="14"/>
  <c r="A58" i="14"/>
  <c r="J64" i="14"/>
  <c r="J63" i="14"/>
  <c r="J62" i="14"/>
  <c r="J61" i="14"/>
  <c r="J60" i="14"/>
  <c r="J59" i="14"/>
  <c r="J58" i="14"/>
  <c r="J47" i="14"/>
  <c r="J46" i="14"/>
  <c r="J45" i="14"/>
  <c r="J44" i="14"/>
  <c r="J43" i="14"/>
  <c r="J42" i="14"/>
  <c r="J41" i="14"/>
  <c r="A47" i="14"/>
  <c r="A46" i="14"/>
  <c r="A45" i="14"/>
  <c r="A44" i="14"/>
  <c r="A43" i="14"/>
  <c r="A42" i="14"/>
  <c r="A41" i="14"/>
  <c r="A30" i="14"/>
  <c r="A29" i="14"/>
  <c r="A28" i="14"/>
  <c r="A27" i="14"/>
  <c r="A26" i="14"/>
  <c r="A25" i="14"/>
  <c r="A24" i="14"/>
  <c r="J30" i="14"/>
  <c r="J29" i="14"/>
  <c r="J28" i="14"/>
  <c r="J27" i="14"/>
  <c r="J26" i="14"/>
  <c r="J25" i="14"/>
  <c r="J24" i="14"/>
  <c r="J13" i="14"/>
  <c r="J12" i="14"/>
  <c r="J11" i="14"/>
  <c r="J10" i="14"/>
  <c r="J9" i="14"/>
  <c r="J8" i="14"/>
  <c r="J7" i="14"/>
  <c r="A13" i="14"/>
  <c r="A12" i="14"/>
  <c r="A11" i="14"/>
  <c r="A10" i="14"/>
  <c r="A9" i="14"/>
  <c r="A8" i="14"/>
  <c r="A7" i="14"/>
  <c r="J98" i="6"/>
  <c r="J97" i="6"/>
  <c r="J96" i="6"/>
  <c r="J95" i="6"/>
  <c r="J94" i="6"/>
  <c r="J93" i="6"/>
  <c r="J92" i="6"/>
  <c r="A98" i="6"/>
  <c r="A97" i="6"/>
  <c r="A96" i="6"/>
  <c r="A95" i="6"/>
  <c r="A94" i="6"/>
  <c r="A93" i="6"/>
  <c r="A92" i="6"/>
  <c r="A81" i="6"/>
  <c r="A80" i="6"/>
  <c r="A79" i="6"/>
  <c r="A78" i="6"/>
  <c r="A77" i="6"/>
  <c r="A76" i="6"/>
  <c r="A75" i="6"/>
  <c r="J81" i="6"/>
  <c r="J80" i="6"/>
  <c r="J79" i="6"/>
  <c r="J78" i="6"/>
  <c r="J77" i="6"/>
  <c r="J76" i="6"/>
  <c r="J75" i="6"/>
  <c r="J64" i="6"/>
  <c r="J63" i="6"/>
  <c r="J62" i="6"/>
  <c r="J61" i="6"/>
  <c r="J60" i="6"/>
  <c r="J59" i="6"/>
  <c r="J58" i="6"/>
  <c r="A64" i="6"/>
  <c r="A63" i="6"/>
  <c r="A62" i="6"/>
  <c r="A61" i="6"/>
  <c r="A60" i="6"/>
  <c r="A59" i="6"/>
  <c r="A58" i="6"/>
  <c r="A47" i="6"/>
  <c r="A46" i="6"/>
  <c r="A45" i="6"/>
  <c r="A44" i="6"/>
  <c r="A43" i="6"/>
  <c r="A42" i="6"/>
  <c r="A41" i="6"/>
  <c r="J47" i="6"/>
  <c r="J46" i="6"/>
  <c r="J45" i="6"/>
  <c r="J44" i="6"/>
  <c r="J43" i="6"/>
  <c r="J42" i="6"/>
  <c r="J41" i="6"/>
  <c r="J30" i="6"/>
  <c r="J29" i="6"/>
  <c r="J28" i="6"/>
  <c r="J27" i="6"/>
  <c r="J26" i="6"/>
  <c r="J25" i="6"/>
  <c r="J24" i="6"/>
  <c r="A30" i="6"/>
  <c r="A29" i="6"/>
  <c r="A28" i="6"/>
  <c r="A27" i="6"/>
  <c r="A26" i="6"/>
  <c r="A25" i="6"/>
  <c r="A24" i="6"/>
  <c r="J13" i="6"/>
  <c r="J12" i="6"/>
  <c r="J11" i="6"/>
  <c r="J10" i="6"/>
  <c r="J9" i="6"/>
  <c r="J8" i="6"/>
  <c r="J7" i="6"/>
  <c r="C13" i="6"/>
  <c r="A13" i="6"/>
  <c r="A12" i="6"/>
  <c r="A11" i="6"/>
  <c r="A10" i="6"/>
  <c r="A9" i="6"/>
  <c r="A8" i="6"/>
  <c r="A7" i="6"/>
  <c r="J88" i="18"/>
  <c r="J71" i="18"/>
  <c r="J54" i="18"/>
  <c r="J37" i="18"/>
  <c r="J20" i="18"/>
  <c r="J3" i="18"/>
  <c r="A88" i="18"/>
  <c r="A71" i="18"/>
  <c r="A54" i="18"/>
  <c r="A37" i="18"/>
  <c r="A20" i="18"/>
  <c r="A3" i="18"/>
  <c r="J88" i="14"/>
  <c r="K99" i="18"/>
  <c r="K98" i="18" s="1"/>
  <c r="B99" i="18"/>
  <c r="B98" i="18" s="1"/>
  <c r="R97" i="18"/>
  <c r="O97" i="18"/>
  <c r="I97" i="18"/>
  <c r="F97" i="18"/>
  <c r="O96" i="18"/>
  <c r="F96" i="18"/>
  <c r="O95" i="18"/>
  <c r="F95" i="18"/>
  <c r="O94" i="18"/>
  <c r="F94" i="18"/>
  <c r="O93" i="18"/>
  <c r="F93" i="18"/>
  <c r="O92" i="18"/>
  <c r="F92" i="18"/>
  <c r="P89" i="18"/>
  <c r="G89" i="18"/>
  <c r="J87" i="18"/>
  <c r="A87" i="18"/>
  <c r="K82" i="18"/>
  <c r="B82" i="18"/>
  <c r="B81" i="18" s="1"/>
  <c r="K81" i="18"/>
  <c r="R80" i="18"/>
  <c r="O80" i="18"/>
  <c r="I80" i="18"/>
  <c r="F80" i="18"/>
  <c r="O79" i="18"/>
  <c r="F79" i="18"/>
  <c r="O78" i="18"/>
  <c r="F78" i="18"/>
  <c r="O77" i="18"/>
  <c r="F77" i="18"/>
  <c r="O76" i="18"/>
  <c r="F76" i="18"/>
  <c r="O75" i="18"/>
  <c r="F75" i="18"/>
  <c r="P72" i="18"/>
  <c r="G72" i="18"/>
  <c r="J70" i="18"/>
  <c r="A70" i="18"/>
  <c r="K65" i="18"/>
  <c r="K64" i="18" s="1"/>
  <c r="B65" i="18"/>
  <c r="B64" i="18" s="1"/>
  <c r="D64" i="18" s="1"/>
  <c r="R63" i="18"/>
  <c r="O63" i="18"/>
  <c r="I63" i="18"/>
  <c r="F63" i="18"/>
  <c r="O62" i="18"/>
  <c r="F62" i="18"/>
  <c r="O61" i="18"/>
  <c r="F61" i="18"/>
  <c r="O60" i="18"/>
  <c r="F60" i="18"/>
  <c r="R59" i="18"/>
  <c r="O59" i="18"/>
  <c r="F59" i="18"/>
  <c r="O58" i="18"/>
  <c r="F58" i="18"/>
  <c r="P55" i="18"/>
  <c r="G55" i="18"/>
  <c r="J53" i="18"/>
  <c r="A53" i="18"/>
  <c r="I51" i="18"/>
  <c r="K48" i="18"/>
  <c r="K47" i="18" s="1"/>
  <c r="B48" i="18"/>
  <c r="B47" i="18" s="1"/>
  <c r="R46" i="18"/>
  <c r="O46" i="18"/>
  <c r="I46" i="18"/>
  <c r="F46" i="18"/>
  <c r="O45" i="18"/>
  <c r="F45" i="18"/>
  <c r="O44" i="18"/>
  <c r="F44" i="18"/>
  <c r="O43" i="18"/>
  <c r="F43" i="18"/>
  <c r="R42" i="18"/>
  <c r="O42" i="18"/>
  <c r="F42" i="18"/>
  <c r="O41" i="18"/>
  <c r="F41" i="18"/>
  <c r="P38" i="18"/>
  <c r="G38" i="18"/>
  <c r="J36" i="18"/>
  <c r="A36" i="18"/>
  <c r="K31" i="18"/>
  <c r="B31" i="18"/>
  <c r="B30" i="18" s="1"/>
  <c r="K30" i="18"/>
  <c r="R29" i="18"/>
  <c r="O29" i="18"/>
  <c r="I29" i="18"/>
  <c r="F29" i="18"/>
  <c r="O28" i="18"/>
  <c r="F28" i="18"/>
  <c r="O27" i="18"/>
  <c r="F27" i="18"/>
  <c r="O26" i="18"/>
  <c r="F26" i="18"/>
  <c r="R25" i="18"/>
  <c r="O25" i="18"/>
  <c r="I25" i="18"/>
  <c r="F25" i="18"/>
  <c r="O24" i="18"/>
  <c r="F24" i="18"/>
  <c r="P21" i="18"/>
  <c r="G21" i="18"/>
  <c r="J19" i="18"/>
  <c r="A19" i="18"/>
  <c r="K14" i="18"/>
  <c r="B14" i="18"/>
  <c r="K13" i="18"/>
  <c r="B13" i="18"/>
  <c r="R12" i="18"/>
  <c r="O12" i="18"/>
  <c r="I12" i="18"/>
  <c r="F12" i="18"/>
  <c r="O11" i="18"/>
  <c r="F11" i="18"/>
  <c r="O10" i="18"/>
  <c r="F10" i="18"/>
  <c r="O9" i="18"/>
  <c r="F9" i="18"/>
  <c r="R8" i="18"/>
  <c r="O8" i="18"/>
  <c r="F8" i="18"/>
  <c r="O7" i="18"/>
  <c r="F7" i="18"/>
  <c r="P4" i="18"/>
  <c r="G4" i="18"/>
  <c r="J2" i="18"/>
  <c r="A2" i="18"/>
  <c r="R76" i="14"/>
  <c r="R59" i="14"/>
  <c r="R42" i="14"/>
  <c r="R25" i="14"/>
  <c r="R8" i="14"/>
  <c r="I25" i="14"/>
  <c r="I8" i="14"/>
  <c r="R93" i="6"/>
  <c r="R42" i="6"/>
  <c r="I76" i="6"/>
  <c r="I59" i="6"/>
  <c r="I42" i="6"/>
  <c r="I25" i="6"/>
  <c r="J71" i="14"/>
  <c r="J54" i="14"/>
  <c r="J37" i="14"/>
  <c r="J20" i="14"/>
  <c r="J3" i="14"/>
  <c r="A88" i="14"/>
  <c r="A71" i="14"/>
  <c r="A54" i="14"/>
  <c r="A37" i="14"/>
  <c r="A20" i="14"/>
  <c r="A3" i="14"/>
  <c r="J88" i="6"/>
  <c r="J71" i="6"/>
  <c r="J54" i="6"/>
  <c r="J37" i="6"/>
  <c r="J20" i="6"/>
  <c r="J3" i="6"/>
  <c r="A88" i="6"/>
  <c r="A71" i="6"/>
  <c r="A54" i="6"/>
  <c r="A37" i="6"/>
  <c r="A20" i="6"/>
  <c r="A3" i="6"/>
  <c r="R93" i="14" l="1"/>
  <c r="I59" i="18"/>
  <c r="I93" i="18"/>
  <c r="I42" i="18"/>
  <c r="I76" i="14"/>
  <c r="P39" i="10"/>
  <c r="F65" i="18"/>
  <c r="I65" i="18" s="1"/>
  <c r="I67" i="18" s="1"/>
  <c r="O37" i="10"/>
  <c r="P37" i="10" s="1"/>
  <c r="Q37" i="10" s="1"/>
  <c r="O36" i="10"/>
  <c r="O99" i="18"/>
  <c r="R99" i="18" s="1"/>
  <c r="R101" i="18" s="1"/>
  <c r="O82" i="18"/>
  <c r="R82" i="18" s="1"/>
  <c r="R84" i="18" s="1"/>
  <c r="O65" i="18"/>
  <c r="R65" i="18" s="1"/>
  <c r="R67" i="18" s="1"/>
  <c r="F82" i="18"/>
  <c r="I82" i="18" s="1"/>
  <c r="I84" i="18" s="1"/>
  <c r="F14" i="18"/>
  <c r="I14" i="18" s="1"/>
  <c r="I16" i="18" s="1"/>
  <c r="P35" i="10"/>
  <c r="O38" i="10"/>
  <c r="P38" i="10"/>
  <c r="N32" i="10"/>
  <c r="O32" i="10" s="1"/>
  <c r="Q39" i="10"/>
  <c r="P36" i="10"/>
  <c r="O33" i="10"/>
  <c r="P33" i="10" s="1"/>
  <c r="Q33" i="10" s="1"/>
  <c r="O31" i="10"/>
  <c r="P31" i="10" s="1"/>
  <c r="Q31" i="10" s="1"/>
  <c r="O34" i="10"/>
  <c r="O48" i="18"/>
  <c r="R48" i="18" s="1"/>
  <c r="R50" i="18" s="1"/>
  <c r="O14" i="18"/>
  <c r="R14" i="18" s="1"/>
  <c r="R16" i="18" s="1"/>
  <c r="F99" i="18"/>
  <c r="I99" i="18" s="1"/>
  <c r="I101" i="18" s="1"/>
  <c r="F48" i="18"/>
  <c r="I48" i="18" s="1"/>
  <c r="I50" i="18" s="1"/>
  <c r="F31" i="18"/>
  <c r="I31" i="18" s="1"/>
  <c r="I33" i="18" s="1"/>
  <c r="O31" i="18"/>
  <c r="R31" i="18" s="1"/>
  <c r="R33" i="18" s="1"/>
  <c r="R39" i="10" l="1"/>
  <c r="R33" i="10"/>
  <c r="Q34" i="10"/>
  <c r="R37" i="10"/>
  <c r="P32" i="10"/>
  <c r="Q38" i="10"/>
  <c r="R38" i="10" s="1"/>
  <c r="Q36" i="10"/>
  <c r="R36" i="10" s="1"/>
  <c r="R31" i="10"/>
  <c r="Q35" i="10"/>
  <c r="R35" i="10" s="1"/>
  <c r="P34" i="10"/>
  <c r="O13" i="17"/>
  <c r="N13" i="17"/>
  <c r="M13" i="17"/>
  <c r="L13" i="17"/>
  <c r="K13" i="17"/>
  <c r="J13" i="17"/>
  <c r="I13" i="17"/>
  <c r="H13" i="17"/>
  <c r="G13" i="17"/>
  <c r="F13" i="17"/>
  <c r="E13" i="17"/>
  <c r="D13" i="17"/>
  <c r="P12" i="17"/>
  <c r="P11" i="17"/>
  <c r="P10" i="17"/>
  <c r="P9" i="17"/>
  <c r="P8" i="17"/>
  <c r="P13" i="17" s="1"/>
  <c r="P7" i="17"/>
  <c r="P6" i="17"/>
  <c r="P5" i="17"/>
  <c r="P4" i="17"/>
  <c r="P3" i="17"/>
  <c r="P2" i="17"/>
  <c r="C2" i="8"/>
  <c r="B11" i="16"/>
  <c r="O9" i="16"/>
  <c r="N9" i="16"/>
  <c r="M9" i="16"/>
  <c r="L9" i="16"/>
  <c r="J9" i="16"/>
  <c r="I9" i="16"/>
  <c r="H9" i="16"/>
  <c r="G9" i="16"/>
  <c r="F9" i="16"/>
  <c r="E9" i="16"/>
  <c r="D9" i="16"/>
  <c r="C9" i="16"/>
  <c r="O8" i="16"/>
  <c r="N8" i="16"/>
  <c r="M8" i="16"/>
  <c r="L8" i="16"/>
  <c r="J8" i="16"/>
  <c r="I8" i="16"/>
  <c r="H8" i="16"/>
  <c r="G8" i="16"/>
  <c r="F8" i="16"/>
  <c r="E8" i="16"/>
  <c r="D8" i="16"/>
  <c r="C8" i="16"/>
  <c r="P7" i="16"/>
  <c r="P6" i="16"/>
  <c r="Q7" i="16" s="1"/>
  <c r="C4" i="16"/>
  <c r="D4" i="16" s="1"/>
  <c r="P3" i="16"/>
  <c r="H2" i="16"/>
  <c r="F2" i="16"/>
  <c r="E2" i="16"/>
  <c r="C2" i="16"/>
  <c r="P3" i="8"/>
  <c r="P12" i="7"/>
  <c r="O13" i="7"/>
  <c r="R34" i="10" l="1"/>
  <c r="Q32" i="10"/>
  <c r="R32" i="10" s="1"/>
  <c r="E4" i="16"/>
  <c r="F4" i="16" s="1"/>
  <c r="G4" i="16" s="1"/>
  <c r="H4" i="16" s="1"/>
  <c r="I4" i="16" s="1"/>
  <c r="P9" i="16"/>
  <c r="P8" i="16"/>
  <c r="P3" i="7"/>
  <c r="P4" i="7"/>
  <c r="P6" i="7"/>
  <c r="P7" i="7"/>
  <c r="P8" i="7"/>
  <c r="P9" i="7"/>
  <c r="P10" i="7"/>
  <c r="P11" i="7"/>
  <c r="P5" i="7"/>
  <c r="P2" i="7"/>
  <c r="I51" i="14"/>
  <c r="P13" i="7" l="1"/>
  <c r="P7" i="8"/>
  <c r="P6" i="8"/>
  <c r="Q7" i="8" l="1"/>
  <c r="P9" i="8" s="1"/>
  <c r="R102" i="6"/>
  <c r="I17" i="14" l="1"/>
  <c r="I34" i="14"/>
  <c r="K99" i="14"/>
  <c r="B99" i="14"/>
  <c r="B98" i="14" s="1"/>
  <c r="F98" i="14" s="1"/>
  <c r="R97" i="14"/>
  <c r="O97" i="14"/>
  <c r="I97" i="14"/>
  <c r="F97" i="14"/>
  <c r="O96" i="14"/>
  <c r="F96" i="14"/>
  <c r="O95" i="14"/>
  <c r="F95" i="14"/>
  <c r="O94" i="14"/>
  <c r="F94" i="14"/>
  <c r="O93" i="14"/>
  <c r="F93" i="14"/>
  <c r="O92" i="14"/>
  <c r="F92" i="14"/>
  <c r="P89" i="14"/>
  <c r="G89" i="14"/>
  <c r="J87" i="14"/>
  <c r="A87" i="14"/>
  <c r="K82" i="14"/>
  <c r="B82" i="14"/>
  <c r="R80" i="14"/>
  <c r="O80" i="14"/>
  <c r="I80" i="14"/>
  <c r="F80" i="14"/>
  <c r="O79" i="14"/>
  <c r="F79" i="14"/>
  <c r="O78" i="14"/>
  <c r="F78" i="14"/>
  <c r="O77" i="14"/>
  <c r="F77" i="14"/>
  <c r="O76" i="14"/>
  <c r="F76" i="14"/>
  <c r="O75" i="14"/>
  <c r="F75" i="14"/>
  <c r="P72" i="14"/>
  <c r="G72" i="14"/>
  <c r="J70" i="14"/>
  <c r="A70" i="14"/>
  <c r="K65" i="14"/>
  <c r="B65" i="14"/>
  <c r="K64" i="14"/>
  <c r="O64" i="14" s="1"/>
  <c r="R63" i="14"/>
  <c r="O63" i="14"/>
  <c r="I63" i="14"/>
  <c r="F63" i="14"/>
  <c r="O62" i="14"/>
  <c r="F62" i="14"/>
  <c r="O61" i="14"/>
  <c r="F61" i="14"/>
  <c r="O60" i="14"/>
  <c r="F60" i="14"/>
  <c r="O59" i="14"/>
  <c r="F59" i="14"/>
  <c r="O58" i="14"/>
  <c r="F58" i="14"/>
  <c r="P55" i="14"/>
  <c r="G55" i="14"/>
  <c r="J53" i="14"/>
  <c r="A53" i="14"/>
  <c r="K48" i="14"/>
  <c r="B48" i="14"/>
  <c r="R46" i="14"/>
  <c r="O46" i="14"/>
  <c r="I46" i="14"/>
  <c r="F46" i="14"/>
  <c r="O45" i="14"/>
  <c r="F45" i="14"/>
  <c r="O44" i="14"/>
  <c r="F44" i="14"/>
  <c r="O43" i="14"/>
  <c r="F43" i="14"/>
  <c r="O42" i="14"/>
  <c r="F42" i="14"/>
  <c r="O41" i="14"/>
  <c r="F41" i="14"/>
  <c r="P38" i="14"/>
  <c r="G38" i="14"/>
  <c r="J36" i="14"/>
  <c r="A36" i="14"/>
  <c r="K31" i="14"/>
  <c r="K30" i="14" s="1"/>
  <c r="O30" i="14" s="1"/>
  <c r="B31" i="14"/>
  <c r="R29" i="14"/>
  <c r="O29" i="14"/>
  <c r="I29" i="14"/>
  <c r="F29" i="14"/>
  <c r="O28" i="14"/>
  <c r="F28" i="14"/>
  <c r="O27" i="14"/>
  <c r="F27" i="14"/>
  <c r="O26" i="14"/>
  <c r="F26" i="14"/>
  <c r="O25" i="14"/>
  <c r="F25" i="14"/>
  <c r="O24" i="14"/>
  <c r="F24" i="14"/>
  <c r="P21" i="14"/>
  <c r="G21" i="14"/>
  <c r="J19" i="14"/>
  <c r="A19" i="14"/>
  <c r="K14" i="14"/>
  <c r="B14" i="14"/>
  <c r="R12" i="14"/>
  <c r="O12" i="14"/>
  <c r="I12" i="14"/>
  <c r="F12" i="14"/>
  <c r="O11" i="14"/>
  <c r="F11" i="14"/>
  <c r="O10" i="14"/>
  <c r="F10" i="14"/>
  <c r="O9" i="14"/>
  <c r="F9" i="14"/>
  <c r="O8" i="14"/>
  <c r="F8" i="14"/>
  <c r="O7" i="14"/>
  <c r="F7" i="14"/>
  <c r="P4" i="14"/>
  <c r="G4" i="14"/>
  <c r="J2" i="14"/>
  <c r="A2" i="14"/>
  <c r="B64" i="14" l="1"/>
  <c r="F99" i="14"/>
  <c r="I99" i="14" s="1"/>
  <c r="K13" i="14"/>
  <c r="O31" i="14"/>
  <c r="R31" i="14" s="1"/>
  <c r="R33" i="14" s="1"/>
  <c r="K47" i="14"/>
  <c r="B81" i="14"/>
  <c r="F81" i="14" s="1"/>
  <c r="F82" i="14" s="1"/>
  <c r="I82" i="14" s="1"/>
  <c r="O65" i="14"/>
  <c r="R65" i="14" s="1"/>
  <c r="R67" i="14" s="1"/>
  <c r="B30" i="14"/>
  <c r="F30" i="14" s="1"/>
  <c r="B13" i="14"/>
  <c r="F13" i="14" s="1"/>
  <c r="K81" i="14"/>
  <c r="K98" i="14"/>
  <c r="B47" i="14"/>
  <c r="F47" i="14" s="1"/>
  <c r="F48" i="14" s="1"/>
  <c r="I48" i="14" s="1"/>
  <c r="J87" i="13"/>
  <c r="A87" i="13"/>
  <c r="J70" i="13"/>
  <c r="A70" i="13"/>
  <c r="J53" i="13"/>
  <c r="A53" i="13"/>
  <c r="J36" i="13"/>
  <c r="A36" i="13"/>
  <c r="J19" i="13"/>
  <c r="A19" i="13"/>
  <c r="J2" i="13"/>
  <c r="A2" i="13"/>
  <c r="R97" i="6"/>
  <c r="I97" i="6"/>
  <c r="I80" i="6"/>
  <c r="R80" i="6"/>
  <c r="R63" i="6"/>
  <c r="I63" i="6"/>
  <c r="R46" i="6"/>
  <c r="I46" i="6"/>
  <c r="I29" i="6"/>
  <c r="I12" i="6"/>
  <c r="R12" i="6"/>
  <c r="R29" i="6"/>
  <c r="I14" i="12"/>
  <c r="B13" i="12"/>
  <c r="B12" i="12"/>
  <c r="B11" i="12"/>
  <c r="B10" i="12"/>
  <c r="B9" i="12"/>
  <c r="B8" i="12"/>
  <c r="B7" i="12"/>
  <c r="B6" i="12"/>
  <c r="B5" i="12"/>
  <c r="B4" i="12"/>
  <c r="B3" i="12"/>
  <c r="B11" i="8"/>
  <c r="D13" i="7"/>
  <c r="J2" i="6"/>
  <c r="J19" i="6"/>
  <c r="A2" i="6"/>
  <c r="A19" i="6"/>
  <c r="J36" i="6"/>
  <c r="B99" i="6"/>
  <c r="B98" i="6" s="1"/>
  <c r="F98" i="6" s="1"/>
  <c r="K99" i="6"/>
  <c r="K82" i="6"/>
  <c r="K81" i="6" s="1"/>
  <c r="O81" i="6" s="1"/>
  <c r="B82" i="6"/>
  <c r="B81" i="6" s="1"/>
  <c r="F81" i="6" s="1"/>
  <c r="K65" i="6"/>
  <c r="B65" i="6"/>
  <c r="K48" i="6"/>
  <c r="K47" i="6" s="1"/>
  <c r="O47" i="6" s="1"/>
  <c r="B48" i="6"/>
  <c r="B31" i="6"/>
  <c r="B30" i="6" s="1"/>
  <c r="F30" i="6" s="1"/>
  <c r="B14" i="6"/>
  <c r="K14" i="6"/>
  <c r="K13" i="6" s="1"/>
  <c r="O13" i="6" s="1"/>
  <c r="K31" i="6"/>
  <c r="K30" i="6" s="1"/>
  <c r="O30" i="6" s="1"/>
  <c r="F13" i="7"/>
  <c r="G13" i="7"/>
  <c r="H13" i="7"/>
  <c r="I13" i="7"/>
  <c r="J13" i="7"/>
  <c r="K13" i="7"/>
  <c r="L13" i="7"/>
  <c r="M13" i="7"/>
  <c r="N13" i="7"/>
  <c r="E13" i="7"/>
  <c r="P89" i="6"/>
  <c r="G89" i="6"/>
  <c r="G72" i="6"/>
  <c r="P72" i="6"/>
  <c r="P55" i="6"/>
  <c r="G55" i="6"/>
  <c r="G38" i="6"/>
  <c r="P38" i="6"/>
  <c r="P21" i="6"/>
  <c r="G21" i="6"/>
  <c r="P4" i="6"/>
  <c r="G4" i="6"/>
  <c r="A36" i="6"/>
  <c r="J53" i="6"/>
  <c r="J70" i="6"/>
  <c r="A70" i="6"/>
  <c r="A87" i="6"/>
  <c r="J87" i="6"/>
  <c r="O47" i="14" l="1"/>
  <c r="O48" i="14" s="1"/>
  <c r="R48" i="14" s="1"/>
  <c r="R50" i="14" s="1"/>
  <c r="O98" i="14"/>
  <c r="O99" i="14" s="1"/>
  <c r="R99" i="14" s="1"/>
  <c r="R101" i="14" s="1"/>
  <c r="O81" i="14"/>
  <c r="O82" i="14" s="1"/>
  <c r="R82" i="14" s="1"/>
  <c r="R84" i="14" s="1"/>
  <c r="O13" i="14"/>
  <c r="O14" i="14" s="1"/>
  <c r="R14" i="14" s="1"/>
  <c r="R16" i="14" s="1"/>
  <c r="D64" i="14"/>
  <c r="F64" i="14"/>
  <c r="I101" i="14"/>
  <c r="L19" i="10" s="1"/>
  <c r="K19" i="10"/>
  <c r="I84" i="14"/>
  <c r="L18" i="10" s="1"/>
  <c r="K18" i="10"/>
  <c r="B47" i="6"/>
  <c r="F47" i="6" s="1"/>
  <c r="F14" i="14"/>
  <c r="I14" i="14" s="1"/>
  <c r="F31" i="14"/>
  <c r="I31" i="14" s="1"/>
  <c r="I50" i="14"/>
  <c r="L16" i="10" s="1"/>
  <c r="K16" i="10"/>
  <c r="P2" i="16"/>
  <c r="J4" i="16"/>
  <c r="K4" i="16" s="1"/>
  <c r="L4" i="16" s="1"/>
  <c r="M4" i="16" s="1"/>
  <c r="N4" i="16" s="1"/>
  <c r="O4" i="16" s="1"/>
  <c r="K64" i="6"/>
  <c r="O64" i="6" s="1"/>
  <c r="K98" i="6"/>
  <c r="O98" i="6" s="1"/>
  <c r="U19" i="10"/>
  <c r="B13" i="6"/>
  <c r="F13" i="6" s="1"/>
  <c r="B64" i="6"/>
  <c r="F65" i="14" l="1"/>
  <c r="I65" i="14" s="1"/>
  <c r="D64" i="6"/>
  <c r="F64" i="6"/>
  <c r="M64" i="6"/>
  <c r="K14" i="10"/>
  <c r="I16" i="14"/>
  <c r="L14" i="10" s="1"/>
  <c r="K15" i="10"/>
  <c r="I33" i="14"/>
  <c r="L15" i="10" s="1"/>
  <c r="L20" i="10"/>
  <c r="L21" i="10"/>
  <c r="L22" i="10"/>
  <c r="L23" i="10"/>
  <c r="L24" i="10"/>
  <c r="L25" i="10"/>
  <c r="L26" i="10"/>
  <c r="L27" i="10"/>
  <c r="L28" i="10"/>
  <c r="L29" i="10"/>
  <c r="L30" i="10"/>
  <c r="L40" i="10"/>
  <c r="I67" i="14" l="1"/>
  <c r="L17" i="10" s="1"/>
  <c r="M17" i="10" s="1"/>
  <c r="K17" i="10"/>
  <c r="P2" i="8"/>
  <c r="M14" i="10"/>
  <c r="M15" i="10"/>
  <c r="M30" i="10"/>
  <c r="M21" i="10"/>
  <c r="M18" i="10"/>
  <c r="M24" i="10"/>
  <c r="M23" i="10"/>
  <c r="M29" i="10"/>
  <c r="N29" i="10" s="1"/>
  <c r="M28" i="10"/>
  <c r="M20" i="10"/>
  <c r="N20" i="10" s="1"/>
  <c r="M26" i="10"/>
  <c r="M25" i="10"/>
  <c r="N25" i="10" s="1"/>
  <c r="M16" i="10"/>
  <c r="M40" i="10"/>
  <c r="M22" i="10"/>
  <c r="N22" i="10" s="1"/>
  <c r="M27" i="10"/>
  <c r="M19" i="10"/>
  <c r="O97" i="6"/>
  <c r="O96" i="6"/>
  <c r="O95" i="6"/>
  <c r="O94" i="6"/>
  <c r="O93" i="6"/>
  <c r="O92" i="6"/>
  <c r="O80" i="6"/>
  <c r="O79" i="6"/>
  <c r="O78" i="6"/>
  <c r="O77" i="6"/>
  <c r="O76" i="6"/>
  <c r="O75" i="6"/>
  <c r="O63" i="6"/>
  <c r="O62" i="6"/>
  <c r="O61" i="6"/>
  <c r="O60" i="6"/>
  <c r="O59" i="6"/>
  <c r="O58" i="6"/>
  <c r="O46" i="6"/>
  <c r="O45" i="6"/>
  <c r="O44" i="6"/>
  <c r="O43" i="6"/>
  <c r="O42" i="6"/>
  <c r="O41" i="6"/>
  <c r="O29" i="6"/>
  <c r="O28" i="6"/>
  <c r="O27" i="6"/>
  <c r="O26" i="6"/>
  <c r="O25" i="6"/>
  <c r="O24" i="6"/>
  <c r="O12" i="6"/>
  <c r="O11" i="6"/>
  <c r="O10" i="6"/>
  <c r="O9" i="6"/>
  <c r="O8" i="6"/>
  <c r="O7" i="6"/>
  <c r="F97" i="6"/>
  <c r="F96" i="6"/>
  <c r="F95" i="6"/>
  <c r="F94" i="6"/>
  <c r="F93" i="6"/>
  <c r="F92" i="6"/>
  <c r="F80" i="6"/>
  <c r="F79" i="6"/>
  <c r="F78" i="6"/>
  <c r="F77" i="6"/>
  <c r="F76" i="6"/>
  <c r="F75" i="6"/>
  <c r="F63" i="6"/>
  <c r="F62" i="6"/>
  <c r="F61" i="6"/>
  <c r="F60" i="6"/>
  <c r="F59" i="6"/>
  <c r="F58" i="6"/>
  <c r="A53" i="6"/>
  <c r="F46" i="6"/>
  <c r="F45" i="6"/>
  <c r="F44" i="6"/>
  <c r="F43" i="6"/>
  <c r="F42" i="6"/>
  <c r="F41" i="6"/>
  <c r="F29" i="6"/>
  <c r="F28" i="6"/>
  <c r="F27" i="6"/>
  <c r="F26" i="6"/>
  <c r="F25" i="6"/>
  <c r="F24" i="6"/>
  <c r="F7" i="6"/>
  <c r="F8" i="6"/>
  <c r="F9" i="6"/>
  <c r="F10" i="6"/>
  <c r="F11" i="6"/>
  <c r="F12" i="6"/>
  <c r="N19" i="10" l="1"/>
  <c r="O19" i="10" s="1"/>
  <c r="N18" i="10"/>
  <c r="O18" i="10" s="1"/>
  <c r="P18" i="10" s="1"/>
  <c r="Q18" i="10" s="1"/>
  <c r="N40" i="10"/>
  <c r="O40" i="10" s="1"/>
  <c r="N24" i="10"/>
  <c r="O24" i="10" s="1"/>
  <c r="P24" i="10" s="1"/>
  <c r="N28" i="10"/>
  <c r="O28" i="10" s="1"/>
  <c r="O20" i="10"/>
  <c r="N14" i="10"/>
  <c r="O14" i="10" s="1"/>
  <c r="P14" i="10" s="1"/>
  <c r="N27" i="10"/>
  <c r="N21" i="10"/>
  <c r="O22" i="10"/>
  <c r="N26" i="10"/>
  <c r="N30" i="10"/>
  <c r="N16" i="10"/>
  <c r="O16" i="10" s="1"/>
  <c r="N23" i="10"/>
  <c r="N17" i="10"/>
  <c r="O17" i="10" s="1"/>
  <c r="O25" i="10"/>
  <c r="O29" i="10"/>
  <c r="N15" i="10"/>
  <c r="F99" i="6"/>
  <c r="F65" i="6"/>
  <c r="I65" i="6" s="1"/>
  <c r="K5" i="10" s="1"/>
  <c r="F48" i="6"/>
  <c r="I48" i="6" s="1"/>
  <c r="K4" i="10" s="1"/>
  <c r="F14" i="6"/>
  <c r="F31" i="6"/>
  <c r="I31" i="6" s="1"/>
  <c r="K3" i="10" s="1"/>
  <c r="F82" i="6"/>
  <c r="I82" i="6" s="1"/>
  <c r="K6" i="10" s="1"/>
  <c r="O65" i="6"/>
  <c r="R65" i="6" s="1"/>
  <c r="R67" i="6" s="1"/>
  <c r="O82" i="6"/>
  <c r="R82" i="6" s="1"/>
  <c r="O99" i="6"/>
  <c r="R99" i="6" s="1"/>
  <c r="O31" i="6"/>
  <c r="R31" i="6" s="1"/>
  <c r="O14" i="6"/>
  <c r="R14" i="6" s="1"/>
  <c r="R16" i="6" s="1"/>
  <c r="O48" i="6"/>
  <c r="R48" i="6" s="1"/>
  <c r="R50" i="6" s="1"/>
  <c r="O30" i="10" l="1"/>
  <c r="O27" i="10"/>
  <c r="P19" i="10"/>
  <c r="R18" i="10"/>
  <c r="O15" i="10"/>
  <c r="O26" i="10"/>
  <c r="P26" i="10" s="1"/>
  <c r="Q26" i="10" s="1"/>
  <c r="P40" i="10"/>
  <c r="Q40" i="10" s="1"/>
  <c r="Q24" i="10"/>
  <c r="R24" i="10" s="1"/>
  <c r="P28" i="10"/>
  <c r="Q28" i="10" s="1"/>
  <c r="P30" i="10"/>
  <c r="Q30" i="10" s="1"/>
  <c r="Q14" i="10"/>
  <c r="R14" i="10" s="1"/>
  <c r="O21" i="10"/>
  <c r="P21" i="10" s="1"/>
  <c r="P16" i="10"/>
  <c r="Q16" i="10" s="1"/>
  <c r="P22" i="10"/>
  <c r="P20" i="10"/>
  <c r="Q20" i="10" s="1"/>
  <c r="P25" i="10"/>
  <c r="O23" i="10"/>
  <c r="P23" i="10" s="1"/>
  <c r="P17" i="10"/>
  <c r="Q17" i="10" s="1"/>
  <c r="R17" i="10" s="1"/>
  <c r="P29" i="10"/>
  <c r="R101" i="6"/>
  <c r="L13" i="10" s="1"/>
  <c r="K13" i="10"/>
  <c r="L11" i="10"/>
  <c r="K11" i="10"/>
  <c r="R84" i="6"/>
  <c r="L12" i="10" s="1"/>
  <c r="K12" i="10"/>
  <c r="K10" i="10"/>
  <c r="L10" i="10"/>
  <c r="K9" i="10"/>
  <c r="R33" i="6"/>
  <c r="L9" i="10" s="1"/>
  <c r="L8" i="10"/>
  <c r="K8" i="10"/>
  <c r="I99" i="6"/>
  <c r="K7" i="10" s="1"/>
  <c r="I84" i="6"/>
  <c r="L6" i="10" s="1"/>
  <c r="I67" i="6"/>
  <c r="L5" i="10" s="1"/>
  <c r="I50" i="6"/>
  <c r="L4" i="10" s="1"/>
  <c r="I33" i="6"/>
  <c r="L3" i="10" s="1"/>
  <c r="I14" i="6"/>
  <c r="Q29" i="10" l="1"/>
  <c r="R29" i="10"/>
  <c r="R28" i="10"/>
  <c r="R30" i="10"/>
  <c r="P27" i="10"/>
  <c r="Q27" i="10" s="1"/>
  <c r="R40" i="10"/>
  <c r="R21" i="10"/>
  <c r="R26" i="10"/>
  <c r="Q22" i="10"/>
  <c r="R22" i="10"/>
  <c r="Q25" i="10"/>
  <c r="R25" i="10" s="1"/>
  <c r="R20" i="10"/>
  <c r="Q19" i="10"/>
  <c r="R19" i="10" s="1"/>
  <c r="R16" i="10"/>
  <c r="P15" i="10"/>
  <c r="Q15" i="10" s="1"/>
  <c r="Q23" i="10"/>
  <c r="R23" i="10" s="1"/>
  <c r="M13" i="10"/>
  <c r="N13" i="10" s="1"/>
  <c r="O13" i="10" s="1"/>
  <c r="Q21" i="10"/>
  <c r="M11" i="10"/>
  <c r="M12" i="10"/>
  <c r="N12" i="10" s="1"/>
  <c r="M6" i="10"/>
  <c r="M5" i="10"/>
  <c r="M10" i="10"/>
  <c r="N10" i="10" s="1"/>
  <c r="M4" i="10"/>
  <c r="N4" i="10" s="1"/>
  <c r="M3" i="10"/>
  <c r="M8" i="10"/>
  <c r="N8" i="10" s="1"/>
  <c r="M9" i="10"/>
  <c r="I101" i="6"/>
  <c r="L7" i="10" s="1"/>
  <c r="I16" i="6"/>
  <c r="L2" i="10" s="1"/>
  <c r="K2" i="10"/>
  <c r="K41" i="10" s="1"/>
  <c r="R27" i="10" l="1"/>
  <c r="R15" i="10"/>
  <c r="N9" i="10"/>
  <c r="O9" i="10" s="1"/>
  <c r="O8" i="10"/>
  <c r="P8" i="10" s="1"/>
  <c r="O12" i="10"/>
  <c r="N11" i="10"/>
  <c r="P13" i="10"/>
  <c r="Q13" i="10" s="1"/>
  <c r="O10" i="10"/>
  <c r="P10" i="10" s="1"/>
  <c r="O4" i="10"/>
  <c r="N3" i="10"/>
  <c r="O3" i="10" s="1"/>
  <c r="N5" i="10"/>
  <c r="O5" i="10" s="1"/>
  <c r="N6" i="10"/>
  <c r="O6" i="10" s="1"/>
  <c r="M7" i="10"/>
  <c r="M2" i="10"/>
  <c r="L41" i="10"/>
  <c r="R13" i="10" l="1"/>
  <c r="Q8" i="10"/>
  <c r="R8" i="10" s="1"/>
  <c r="O11" i="10"/>
  <c r="P11" i="10" s="1"/>
  <c r="P6" i="10"/>
  <c r="Q6" i="10" s="1"/>
  <c r="P4" i="10"/>
  <c r="Q4" i="10" s="1"/>
  <c r="P12" i="10"/>
  <c r="Q12" i="10" s="1"/>
  <c r="P9" i="10"/>
  <c r="Q9" i="10" s="1"/>
  <c r="P3" i="10"/>
  <c r="Q3" i="10" s="1"/>
  <c r="Q10" i="10"/>
  <c r="R10" i="10" s="1"/>
  <c r="N7" i="10"/>
  <c r="P5" i="10"/>
  <c r="Q5" i="10" s="1"/>
  <c r="N2" i="10"/>
  <c r="T13" i="10"/>
  <c r="U18" i="10"/>
  <c r="R5" i="10" l="1"/>
  <c r="R4" i="10"/>
  <c r="R6" i="10"/>
  <c r="R9" i="10"/>
  <c r="R3" i="10"/>
  <c r="R12" i="10"/>
  <c r="Q11" i="10"/>
  <c r="R11" i="10" s="1"/>
  <c r="O2" i="10"/>
  <c r="U13" i="10"/>
  <c r="O7" i="10"/>
  <c r="P7" i="10" s="1"/>
  <c r="V13" i="10" l="1"/>
  <c r="P2" i="10"/>
  <c r="Q2" i="10" s="1"/>
  <c r="Q7" i="10"/>
  <c r="R7" i="10" s="1"/>
  <c r="R2" i="10" l="1"/>
  <c r="X13" i="10"/>
  <c r="W13" i="10"/>
  <c r="P8" i="8"/>
  <c r="T14" i="10" l="1"/>
</calcChain>
</file>

<file path=xl/sharedStrings.xml><?xml version="1.0" encoding="utf-8"?>
<sst xmlns="http://schemas.openxmlformats.org/spreadsheetml/2006/main" count="1303" uniqueCount="292">
  <si>
    <t>実績記録票を印刷</t>
    <rPh sb="0" eb="5">
      <t>ジッセキキロクヒョウ</t>
    </rPh>
    <rPh sb="6" eb="8">
      <t>インサツ</t>
    </rPh>
    <phoneticPr fontId="3"/>
  </si>
  <si>
    <t>実績記録票から食事提供した方への請求書を作成</t>
    <rPh sb="0" eb="5">
      <t>ジッセキキロクヒョウ</t>
    </rPh>
    <rPh sb="7" eb="11">
      <t>ショクジテイキョウ</t>
    </rPh>
    <rPh sb="13" eb="14">
      <t>カタ</t>
    </rPh>
    <rPh sb="16" eb="19">
      <t>セイキュウショ</t>
    </rPh>
    <rPh sb="20" eb="22">
      <t>サクセイ</t>
    </rPh>
    <phoneticPr fontId="3"/>
  </si>
  <si>
    <t>食事提供分を差し引いた金額に直しておく</t>
    <rPh sb="0" eb="5">
      <t>ショクジテイキョウブン</t>
    </rPh>
    <rPh sb="6" eb="7">
      <t>サ</t>
    </rPh>
    <rPh sb="8" eb="9">
      <t>ヒ</t>
    </rPh>
    <rPh sb="11" eb="13">
      <t>キンガク</t>
    </rPh>
    <rPh sb="14" eb="15">
      <t>ナオ</t>
    </rPh>
    <phoneticPr fontId="3"/>
  </si>
  <si>
    <t>交通費分を算出➡西武信金から引き出して工賃と一緒に支給</t>
    <rPh sb="0" eb="4">
      <t>コウツウヒブン</t>
    </rPh>
    <rPh sb="5" eb="7">
      <t>サンシュツ</t>
    </rPh>
    <rPh sb="8" eb="12">
      <t>セイブシンキン</t>
    </rPh>
    <rPh sb="14" eb="15">
      <t>ヒ</t>
    </rPh>
    <rPh sb="16" eb="17">
      <t>ダ</t>
    </rPh>
    <rPh sb="19" eb="21">
      <t>コウチン</t>
    </rPh>
    <rPh sb="22" eb="24">
      <t>イッショ</t>
    </rPh>
    <rPh sb="25" eb="27">
      <t>シキュウ</t>
    </rPh>
    <phoneticPr fontId="3"/>
  </si>
  <si>
    <t>工賃支給表と明細書をPDF→データ共有とフォルダ保存</t>
    <rPh sb="6" eb="9">
      <t>メイサイショ</t>
    </rPh>
    <rPh sb="17" eb="19">
      <t>キョウユウ</t>
    </rPh>
    <phoneticPr fontId="3"/>
  </si>
  <si>
    <t>職員２名体制で封筒にお金と明細書を入れる</t>
    <rPh sb="0" eb="2">
      <t>ショクイン</t>
    </rPh>
    <rPh sb="3" eb="6">
      <t>メイタイセイ</t>
    </rPh>
    <rPh sb="7" eb="9">
      <t>フウトウ</t>
    </rPh>
    <rPh sb="11" eb="12">
      <t>カネ</t>
    </rPh>
    <rPh sb="13" eb="16">
      <t>メイサイショ</t>
    </rPh>
    <rPh sb="17" eb="18">
      <t>イ</t>
    </rPh>
    <phoneticPr fontId="3"/>
  </si>
  <si>
    <t>令和６年度</t>
    <rPh sb="0" eb="2">
      <t>レイワ</t>
    </rPh>
    <rPh sb="3" eb="5">
      <t>ネンド</t>
    </rPh>
    <phoneticPr fontId="3"/>
  </si>
  <si>
    <t>内容</t>
    <rPh sb="0" eb="2">
      <t>ナイヨウ</t>
    </rPh>
    <phoneticPr fontId="3"/>
  </si>
  <si>
    <t>入金先</t>
    <rPh sb="0" eb="3">
      <t>ニュウキンサキ</t>
    </rPh>
    <phoneticPr fontId="3"/>
  </si>
  <si>
    <t>４月分</t>
    <rPh sb="1" eb="2">
      <t>ガツ</t>
    </rPh>
    <rPh sb="2" eb="3">
      <t>ブン</t>
    </rPh>
    <phoneticPr fontId="3"/>
  </si>
  <si>
    <t>５月分</t>
    <rPh sb="1" eb="2">
      <t>ガツ</t>
    </rPh>
    <rPh sb="2" eb="3">
      <t>ブン</t>
    </rPh>
    <phoneticPr fontId="3"/>
  </si>
  <si>
    <t>６月分</t>
    <rPh sb="1" eb="2">
      <t>ガツ</t>
    </rPh>
    <rPh sb="2" eb="3">
      <t>ブン</t>
    </rPh>
    <phoneticPr fontId="3"/>
  </si>
  <si>
    <t>７月分</t>
    <rPh sb="1" eb="2">
      <t>ガツ</t>
    </rPh>
    <rPh sb="2" eb="3">
      <t>ブン</t>
    </rPh>
    <phoneticPr fontId="3"/>
  </si>
  <si>
    <t>８月分</t>
    <rPh sb="1" eb="2">
      <t>ガツ</t>
    </rPh>
    <rPh sb="2" eb="3">
      <t>ブン</t>
    </rPh>
    <phoneticPr fontId="3"/>
  </si>
  <si>
    <t>９月分</t>
    <rPh sb="1" eb="2">
      <t>ガツ</t>
    </rPh>
    <rPh sb="2" eb="3">
      <t>ブン</t>
    </rPh>
    <phoneticPr fontId="3"/>
  </si>
  <si>
    <t>１０月分</t>
    <rPh sb="2" eb="3">
      <t>ガツ</t>
    </rPh>
    <rPh sb="3" eb="4">
      <t>ブン</t>
    </rPh>
    <phoneticPr fontId="3"/>
  </si>
  <si>
    <t>１１月分</t>
    <rPh sb="2" eb="3">
      <t>ガツ</t>
    </rPh>
    <rPh sb="3" eb="4">
      <t>ブン</t>
    </rPh>
    <phoneticPr fontId="3"/>
  </si>
  <si>
    <t>１２月分</t>
    <rPh sb="2" eb="3">
      <t>ガツ</t>
    </rPh>
    <rPh sb="3" eb="4">
      <t>ブン</t>
    </rPh>
    <phoneticPr fontId="3"/>
  </si>
  <si>
    <t>1月分</t>
    <rPh sb="1" eb="3">
      <t>ガツブン</t>
    </rPh>
    <phoneticPr fontId="3"/>
  </si>
  <si>
    <t>２月分</t>
    <rPh sb="1" eb="3">
      <t>ガツブン</t>
    </rPh>
    <phoneticPr fontId="3"/>
  </si>
  <si>
    <t>３月分</t>
    <rPh sb="1" eb="3">
      <t>ガツブン</t>
    </rPh>
    <phoneticPr fontId="3"/>
  </si>
  <si>
    <t>合計</t>
    <rPh sb="0" eb="2">
      <t>ゴウケイ</t>
    </rPh>
    <phoneticPr fontId="3"/>
  </si>
  <si>
    <t>DMソリューションズ</t>
    <phoneticPr fontId="3"/>
  </si>
  <si>
    <t>ゆうちょ</t>
    <phoneticPr fontId="3"/>
  </si>
  <si>
    <t>井上工具</t>
    <rPh sb="0" eb="4">
      <t>イノウエコウグ</t>
    </rPh>
    <phoneticPr fontId="3"/>
  </si>
  <si>
    <t>西武信金</t>
    <rPh sb="0" eb="4">
      <t>セイブシンキン</t>
    </rPh>
    <phoneticPr fontId="3"/>
  </si>
  <si>
    <t>トップクライム</t>
    <phoneticPr fontId="3"/>
  </si>
  <si>
    <t>その他</t>
    <rPh sb="2" eb="3">
      <t>タ</t>
    </rPh>
    <phoneticPr fontId="3"/>
  </si>
  <si>
    <t>夏祭り封入</t>
    <rPh sb="0" eb="2">
      <t>ナツマツ</t>
    </rPh>
    <rPh sb="3" eb="5">
      <t>フウニュウ</t>
    </rPh>
    <phoneticPr fontId="3"/>
  </si>
  <si>
    <t>現金</t>
    <rPh sb="0" eb="2">
      <t>ゲンキン</t>
    </rPh>
    <phoneticPr fontId="3"/>
  </si>
  <si>
    <t>案内状作り</t>
    <rPh sb="0" eb="4">
      <t>アンナイジョウツク</t>
    </rPh>
    <phoneticPr fontId="3"/>
  </si>
  <si>
    <t>ハヤテ物流</t>
    <rPh sb="3" eb="5">
      <t>ブツリュウ</t>
    </rPh>
    <phoneticPr fontId="3"/>
  </si>
  <si>
    <t>合計額</t>
    <rPh sb="0" eb="3">
      <t>ゴウケイガク</t>
    </rPh>
    <phoneticPr fontId="3"/>
  </si>
  <si>
    <t>入金額合計</t>
    <rPh sb="0" eb="3">
      <t>ニュウキンガク</t>
    </rPh>
    <rPh sb="3" eb="5">
      <t>ゴウケイ</t>
    </rPh>
    <phoneticPr fontId="3"/>
  </si>
  <si>
    <t>【総売上】</t>
    <phoneticPr fontId="3"/>
  </si>
  <si>
    <t>支給額合計</t>
    <rPh sb="0" eb="2">
      <t>シキュウ</t>
    </rPh>
    <rPh sb="2" eb="3">
      <t>ガク</t>
    </rPh>
    <rPh sb="3" eb="5">
      <t>ゴウケイ</t>
    </rPh>
    <phoneticPr fontId="3"/>
  </si>
  <si>
    <t>【工賃】</t>
    <phoneticPr fontId="3"/>
  </si>
  <si>
    <t>口座残額</t>
    <rPh sb="0" eb="2">
      <t>コウザ</t>
    </rPh>
    <rPh sb="2" eb="4">
      <t>ザンガク</t>
    </rPh>
    <phoneticPr fontId="3"/>
  </si>
  <si>
    <t>（人）</t>
    <rPh sb="1" eb="2">
      <t>ニン</t>
    </rPh>
    <phoneticPr fontId="3"/>
  </si>
  <si>
    <t>延べ利用者数</t>
    <rPh sb="0" eb="1">
      <t>ノ</t>
    </rPh>
    <rPh sb="2" eb="6">
      <t>リヨウシャスウ</t>
    </rPh>
    <phoneticPr fontId="3"/>
  </si>
  <si>
    <t>開所日数</t>
    <rPh sb="0" eb="4">
      <t>カイショニッスウ</t>
    </rPh>
    <phoneticPr fontId="3"/>
  </si>
  <si>
    <t>日</t>
    <rPh sb="0" eb="1">
      <t>ニチ</t>
    </rPh>
    <phoneticPr fontId="3"/>
  </si>
  <si>
    <t>稼働率％</t>
    <rPh sb="0" eb="3">
      <t>カドウリツ</t>
    </rPh>
    <phoneticPr fontId="3"/>
  </si>
  <si>
    <t>１日の利用者数</t>
    <rPh sb="1" eb="2">
      <t>ニチ</t>
    </rPh>
    <rPh sb="3" eb="7">
      <t>リヨウシャスウ</t>
    </rPh>
    <phoneticPr fontId="3"/>
  </si>
  <si>
    <t>1人あたりの　　　　　平均工賃月額</t>
    <rPh sb="1" eb="2">
      <t>ニン</t>
    </rPh>
    <rPh sb="11" eb="17">
      <t>ヘイキンコウチンゲツガク</t>
    </rPh>
    <phoneticPr fontId="3"/>
  </si>
  <si>
    <t>時給</t>
    <rPh sb="0" eb="2">
      <t>ジキュウ</t>
    </rPh>
    <phoneticPr fontId="3"/>
  </si>
  <si>
    <t>時給200円</t>
    <rPh sb="0" eb="2">
      <t>ジキュウ</t>
    </rPh>
    <rPh sb="5" eb="6">
      <t>エン</t>
    </rPh>
    <phoneticPr fontId="3"/>
  </si>
  <si>
    <t>時給250円</t>
    <rPh sb="0" eb="2">
      <t>ジキュウ</t>
    </rPh>
    <rPh sb="5" eb="6">
      <t>エン</t>
    </rPh>
    <phoneticPr fontId="3"/>
  </si>
  <si>
    <t>時給４００円</t>
    <rPh sb="0" eb="2">
      <t>ジキュウ</t>
    </rPh>
    <phoneticPr fontId="3"/>
  </si>
  <si>
    <t>↑年度の平均工賃月額</t>
    <rPh sb="1" eb="3">
      <t>ネンド</t>
    </rPh>
    <rPh sb="4" eb="10">
      <t>ヘイキンコウチンゲツガク</t>
    </rPh>
    <phoneticPr fontId="3"/>
  </si>
  <si>
    <t>延べ利用者数の自動計算</t>
    <rPh sb="0" eb="1">
      <t>ノ</t>
    </rPh>
    <rPh sb="2" eb="6">
      <t>リヨウシャスウ</t>
    </rPh>
    <rPh sb="7" eb="11">
      <t>ジドウケイサン</t>
    </rPh>
    <phoneticPr fontId="3"/>
  </si>
  <si>
    <t>※工賃計算</t>
    <rPh sb="1" eb="3">
      <t>コウチン</t>
    </rPh>
    <rPh sb="3" eb="5">
      <t>ケイサン</t>
    </rPh>
    <phoneticPr fontId="3"/>
  </si>
  <si>
    <t>時給１００円</t>
    <rPh sb="0" eb="2">
      <t>ジキュウ</t>
    </rPh>
    <rPh sb="5" eb="6">
      <t>エン</t>
    </rPh>
    <phoneticPr fontId="3"/>
  </si>
  <si>
    <t>特別手当</t>
    <rPh sb="0" eb="4">
      <t>トクベツテアテ</t>
    </rPh>
    <phoneticPr fontId="3"/>
  </si>
  <si>
    <t>平均利用者数は小数点第1位までを算定し、第2位を四捨五入する</t>
  </si>
  <si>
    <t>平均工賃月額は円未満を四捨五入する</t>
  </si>
  <si>
    <t>・工賃明細書の記載について</t>
    <rPh sb="1" eb="6">
      <t>コウチンメイサイショ</t>
    </rPh>
    <rPh sb="7" eb="9">
      <t>キサイ</t>
    </rPh>
    <phoneticPr fontId="3"/>
  </si>
  <si>
    <t>分</t>
    <rPh sb="0" eb="1">
      <t>ブン</t>
    </rPh>
    <phoneticPr fontId="3"/>
  </si>
  <si>
    <t>WORKLE</t>
    <phoneticPr fontId="3"/>
  </si>
  <si>
    <t>　工賃明細書</t>
    <rPh sb="1" eb="6">
      <t>コウチンメイサイショ</t>
    </rPh>
    <phoneticPr fontId="3"/>
  </si>
  <si>
    <t>矢野 マチ子</t>
    <rPh sb="0" eb="2">
      <t>ヤノ</t>
    </rPh>
    <rPh sb="5" eb="6">
      <t>コ</t>
    </rPh>
    <phoneticPr fontId="3"/>
  </si>
  <si>
    <t>様</t>
    <rPh sb="0" eb="1">
      <t>サマ</t>
    </rPh>
    <phoneticPr fontId="3"/>
  </si>
  <si>
    <t>番号</t>
    <rPh sb="0" eb="2">
      <t>バンゴウ</t>
    </rPh>
    <phoneticPr fontId="3"/>
  </si>
  <si>
    <t>01</t>
    <phoneticPr fontId="3"/>
  </si>
  <si>
    <t>梶 美智代</t>
    <rPh sb="0" eb="1">
      <t>カジ</t>
    </rPh>
    <rPh sb="2" eb="5">
      <t>ミチヨ</t>
    </rPh>
    <phoneticPr fontId="3"/>
  </si>
  <si>
    <t>０７</t>
    <phoneticPr fontId="3"/>
  </si>
  <si>
    <t xml:space="preserve">  支給日　</t>
    <rPh sb="2" eb="5">
      <t>シキュウビ</t>
    </rPh>
    <phoneticPr fontId="3"/>
  </si>
  <si>
    <t>作業名</t>
    <rPh sb="0" eb="3">
      <t>サギョウメイ</t>
    </rPh>
    <phoneticPr fontId="3"/>
  </si>
  <si>
    <t>実働時間(h)</t>
    <rPh sb="0" eb="4">
      <t>ジツドウジカン</t>
    </rPh>
    <phoneticPr fontId="3"/>
  </si>
  <si>
    <t>金額</t>
    <rPh sb="0" eb="2">
      <t>キンガク</t>
    </rPh>
    <phoneticPr fontId="3"/>
  </si>
  <si>
    <t>作業給</t>
    <rPh sb="0" eb="2">
      <t>サギョウ</t>
    </rPh>
    <rPh sb="2" eb="3">
      <t>キュウ</t>
    </rPh>
    <phoneticPr fontId="3"/>
  </si>
  <si>
    <t>出勤日数</t>
    <rPh sb="0" eb="4">
      <t>シュッキンニッスウ</t>
    </rPh>
    <phoneticPr fontId="3"/>
  </si>
  <si>
    <t>DM</t>
    <phoneticPr fontId="3"/>
  </si>
  <si>
    <t>体験日数</t>
    <rPh sb="0" eb="4">
      <t>タイケンニッスウ</t>
    </rPh>
    <phoneticPr fontId="3"/>
  </si>
  <si>
    <t>ポリ蛇口</t>
    <rPh sb="2" eb="4">
      <t>ジャグチ</t>
    </rPh>
    <phoneticPr fontId="3"/>
  </si>
  <si>
    <t>実働時間</t>
    <rPh sb="0" eb="4">
      <t>ジツドウジカン</t>
    </rPh>
    <phoneticPr fontId="3"/>
  </si>
  <si>
    <t>実働時間(計)</t>
    <rPh sb="0" eb="4">
      <t>ジツドウジカン</t>
    </rPh>
    <phoneticPr fontId="3"/>
  </si>
  <si>
    <t>作業給(計)</t>
    <rPh sb="0" eb="2">
      <t>サギョウ</t>
    </rPh>
    <rPh sb="2" eb="3">
      <t>キュウ</t>
    </rPh>
    <phoneticPr fontId="3"/>
  </si>
  <si>
    <t>基本給(計)</t>
    <rPh sb="0" eb="3">
      <t>キホンキュウ</t>
    </rPh>
    <rPh sb="4" eb="5">
      <t>ケイ</t>
    </rPh>
    <phoneticPr fontId="3"/>
  </si>
  <si>
    <t>差引支給額</t>
    <rPh sb="0" eb="1">
      <t>サ</t>
    </rPh>
    <phoneticPr fontId="3"/>
  </si>
  <si>
    <t>関谷 愛子</t>
    <rPh sb="0" eb="2">
      <t>セキヤ</t>
    </rPh>
    <rPh sb="3" eb="5">
      <t>アイコ</t>
    </rPh>
    <phoneticPr fontId="3"/>
  </si>
  <si>
    <t>0２</t>
    <phoneticPr fontId="3"/>
  </si>
  <si>
    <t>薮下 美波</t>
    <rPh sb="0" eb="2">
      <t>ヤブシタ</t>
    </rPh>
    <rPh sb="3" eb="5">
      <t>ミナミ</t>
    </rPh>
    <phoneticPr fontId="3"/>
  </si>
  <si>
    <t>０８</t>
    <phoneticPr fontId="3"/>
  </si>
  <si>
    <t>交通費支給</t>
    <rPh sb="0" eb="3">
      <t>コウツウヒ</t>
    </rPh>
    <rPh sb="3" eb="5">
      <t>シキュウ</t>
    </rPh>
    <phoneticPr fontId="3"/>
  </si>
  <si>
    <t>中村 珠美</t>
    <rPh sb="0" eb="2">
      <t>セキヤアイコ</t>
    </rPh>
    <phoneticPr fontId="3"/>
  </si>
  <si>
    <t>０３</t>
    <phoneticPr fontId="3"/>
  </si>
  <si>
    <t>０９</t>
    <phoneticPr fontId="3"/>
  </si>
  <si>
    <t>※体験日（3/23、4/10、4/12、5/7)の1,000円分を特別手当に含む</t>
    <rPh sb="1" eb="3">
      <t>タイケン</t>
    </rPh>
    <rPh sb="3" eb="4">
      <t>ビ</t>
    </rPh>
    <rPh sb="30" eb="32">
      <t>エンブン</t>
    </rPh>
    <rPh sb="33" eb="37">
      <t>トクベツテアテ</t>
    </rPh>
    <rPh sb="38" eb="39">
      <t>フク</t>
    </rPh>
    <phoneticPr fontId="3"/>
  </si>
  <si>
    <t>山田 祐子</t>
    <rPh sb="0" eb="2">
      <t>ヤマダ</t>
    </rPh>
    <rPh sb="3" eb="5">
      <t>ユウコ</t>
    </rPh>
    <phoneticPr fontId="3"/>
  </si>
  <si>
    <t>０４</t>
    <phoneticPr fontId="3"/>
  </si>
  <si>
    <t>１０</t>
    <phoneticPr fontId="3"/>
  </si>
  <si>
    <t>渡邉 好美</t>
    <rPh sb="0" eb="2">
      <t>ワタナベ</t>
    </rPh>
    <rPh sb="3" eb="5">
      <t>ヨシミ</t>
    </rPh>
    <phoneticPr fontId="3"/>
  </si>
  <si>
    <t>０５</t>
    <phoneticPr fontId="3"/>
  </si>
  <si>
    <t>１１</t>
    <phoneticPr fontId="3"/>
  </si>
  <si>
    <t>０６</t>
    <phoneticPr fontId="3"/>
  </si>
  <si>
    <t>１２</t>
    <phoneticPr fontId="3"/>
  </si>
  <si>
    <t>利用者名</t>
    <rPh sb="0" eb="4">
      <t>リヨウシャメイ</t>
    </rPh>
    <phoneticPr fontId="3"/>
  </si>
  <si>
    <t>総支給額</t>
    <rPh sb="0" eb="4">
      <t>ソウシキュウガク</t>
    </rPh>
    <phoneticPr fontId="3"/>
  </si>
  <si>
    <t>控除後お渡し額</t>
    <rPh sb="0" eb="3">
      <t>コウジョゴ</t>
    </rPh>
    <rPh sb="4" eb="5">
      <t>ワタ</t>
    </rPh>
    <rPh sb="6" eb="7">
      <t>ガク</t>
    </rPh>
    <phoneticPr fontId="3"/>
  </si>
  <si>
    <t>一万円札枚数</t>
    <rPh sb="0" eb="4">
      <t>イチマンエンサツ</t>
    </rPh>
    <rPh sb="4" eb="6">
      <t>マイスウ</t>
    </rPh>
    <phoneticPr fontId="3"/>
  </si>
  <si>
    <t>千円札枚数</t>
    <rPh sb="0" eb="3">
      <t>センエンサツ</t>
    </rPh>
    <rPh sb="3" eb="5">
      <t>マイスウ</t>
    </rPh>
    <phoneticPr fontId="3"/>
  </si>
  <si>
    <t>百円玉枚数</t>
    <rPh sb="0" eb="5">
      <t>ヒャクエンダママイスウ</t>
    </rPh>
    <phoneticPr fontId="3"/>
  </si>
  <si>
    <t>工賃明細表を入力後　自動計算されます↓</t>
    <rPh sb="0" eb="4">
      <t>コウチンメイサイ</t>
    </rPh>
    <rPh sb="4" eb="5">
      <t>ヒョウ</t>
    </rPh>
    <rPh sb="6" eb="9">
      <t>ニュウリョクゴ</t>
    </rPh>
    <rPh sb="10" eb="14">
      <t>ジドウケイサン</t>
    </rPh>
    <phoneticPr fontId="3"/>
  </si>
  <si>
    <t>一万円札</t>
    <rPh sb="0" eb="3">
      <t>イチマンエン</t>
    </rPh>
    <rPh sb="3" eb="4">
      <t>サツ</t>
    </rPh>
    <phoneticPr fontId="3"/>
  </si>
  <si>
    <t>千円札</t>
    <rPh sb="0" eb="3">
      <t>センエンサツ</t>
    </rPh>
    <phoneticPr fontId="3"/>
  </si>
  <si>
    <t>百円玉</t>
    <rPh sb="0" eb="3">
      <t>ヒャクエンダマ</t>
    </rPh>
    <phoneticPr fontId="3"/>
  </si>
  <si>
    <t>食事提供回数</t>
    <rPh sb="0" eb="6">
      <t>ショクジテイキョウカイスウ</t>
    </rPh>
    <phoneticPr fontId="3"/>
  </si>
  <si>
    <t>回</t>
    <rPh sb="0" eb="1">
      <t>カイ</t>
    </rPh>
    <phoneticPr fontId="3"/>
  </si>
  <si>
    <t>食事提供費</t>
    <rPh sb="0" eb="5">
      <t>ショクジテイキョウヒ</t>
    </rPh>
    <phoneticPr fontId="3"/>
  </si>
  <si>
    <t>円　（ゆうちょ引出し➡西武信金へ）</t>
    <rPh sb="0" eb="1">
      <t>エン</t>
    </rPh>
    <rPh sb="7" eb="9">
      <t>ヒキダ</t>
    </rPh>
    <rPh sb="11" eb="15">
      <t>セイブシンキン</t>
    </rPh>
    <phoneticPr fontId="3"/>
  </si>
  <si>
    <t>交通費</t>
    <rPh sb="0" eb="3">
      <t>コウツウヒ</t>
    </rPh>
    <phoneticPr fontId="3"/>
  </si>
  <si>
    <t>円　（西武信金から引出し➡工賃と一緒にお渡し）</t>
    <rPh sb="0" eb="1">
      <t>エン</t>
    </rPh>
    <rPh sb="3" eb="7">
      <t>セイブシンキン</t>
    </rPh>
    <rPh sb="9" eb="11">
      <t>ヒキダ</t>
    </rPh>
    <rPh sb="13" eb="15">
      <t>コウチン</t>
    </rPh>
    <rPh sb="16" eb="18">
      <t>イッショ</t>
    </rPh>
    <rPh sb="20" eb="21">
      <t>ワタ</t>
    </rPh>
    <phoneticPr fontId="3"/>
  </si>
  <si>
    <t>①前年度における工賃支払総額を算出</t>
  </si>
  <si>
    <t>②前年度における開所日１日当たりの平均利用者数を算出</t>
  </si>
  <si>
    <t>　⇒前年度の延べ利用者数÷前年度の年間開所日数</t>
  </si>
  <si>
    <t>③　①÷②÷ 12ヶ月により、１人当たり平均工賃月額を算出</t>
  </si>
  <si>
    <t>新たな計算式に変更することで、既存の以下の計算除外対応は廃止となります。</t>
  </si>
  <si>
    <t>◎月途中の利用開始/終了、入退院した利用者の計算除外</t>
  </si>
  <si>
    <t>◎複数事業所利用者、週1以上通院する利用者の計算除外</t>
  </si>
  <si>
    <t>総労働時間数</t>
    <rPh sb="0" eb="6">
      <t>ソウロウドウジカンスウ</t>
    </rPh>
    <phoneticPr fontId="3"/>
  </si>
  <si>
    <t>C</t>
    <phoneticPr fontId="3"/>
  </si>
  <si>
    <t>B</t>
    <phoneticPr fontId="3"/>
  </si>
  <si>
    <t>A</t>
    <phoneticPr fontId="3"/>
  </si>
  <si>
    <t>３分位法</t>
    <rPh sb="1" eb="3">
      <t>ブンイ</t>
    </rPh>
    <rPh sb="3" eb="4">
      <t>ホウ</t>
    </rPh>
    <phoneticPr fontId="3"/>
  </si>
  <si>
    <t>➡</t>
    <phoneticPr fontId="3"/>
  </si>
  <si>
    <t>８万円の予算</t>
    <rPh sb="1" eb="3">
      <t>マンエン</t>
    </rPh>
    <rPh sb="4" eb="6">
      <t>ヨサン</t>
    </rPh>
    <phoneticPr fontId="3"/>
  </si>
  <si>
    <t>古関 百香</t>
    <rPh sb="0" eb="2">
      <t>コセキ</t>
    </rPh>
    <rPh sb="3" eb="5">
      <t>モモカ</t>
    </rPh>
    <phoneticPr fontId="3"/>
  </si>
  <si>
    <r>
      <rPr>
        <sz val="11"/>
        <color rgb="FFFF0000"/>
        <rFont val="BIZ UDPゴシック"/>
        <family val="3"/>
        <charset val="128"/>
      </rPr>
      <t>目標工賃が２万５千円以上</t>
    </r>
    <r>
      <rPr>
        <sz val="11"/>
        <color theme="1"/>
        <rFont val="BIZ UDPゴシック"/>
        <family val="2"/>
        <charset val="128"/>
      </rPr>
      <t>になるように、入金の積立額を下半期に経費控除して再計算する</t>
    </r>
    <rPh sb="0" eb="4">
      <t>モクヒョウコウチン</t>
    </rPh>
    <rPh sb="9" eb="10">
      <t>エン</t>
    </rPh>
    <rPh sb="10" eb="12">
      <t>イジョウ</t>
    </rPh>
    <rPh sb="19" eb="21">
      <t>ニュウキン</t>
    </rPh>
    <rPh sb="22" eb="25">
      <t>ツミタテガク</t>
    </rPh>
    <rPh sb="26" eb="29">
      <t>シモハンキ</t>
    </rPh>
    <rPh sb="30" eb="34">
      <t>ケイヒコウジョ</t>
    </rPh>
    <rPh sb="36" eb="39">
      <t>サイケイサン</t>
    </rPh>
    <phoneticPr fontId="3"/>
  </si>
  <si>
    <t>時給に＋１００円以上を計上する</t>
    <rPh sb="0" eb="2">
      <t>ジキュウ</t>
    </rPh>
    <rPh sb="7" eb="8">
      <t>エン</t>
    </rPh>
    <rPh sb="8" eb="10">
      <t>イジョウ</t>
    </rPh>
    <rPh sb="11" eb="13">
      <t>ケイジョウ</t>
    </rPh>
    <phoneticPr fontId="3"/>
  </si>
  <si>
    <t>開所日数については、原則として、工賃の支払いが生じる生産活動の実施日を含め、レクリエーションや行事など生産活動を目的としていない日は含めない。ただし、地域のバザーなどの行事で利用者の生産品などを販売した場合は、開所日として含めて差し支えない。</t>
    <phoneticPr fontId="3"/>
  </si>
  <si>
    <t>小高 佑理</t>
    <rPh sb="0" eb="2">
      <t>コタカ</t>
    </rPh>
    <rPh sb="3" eb="5">
      <t>ユリ</t>
    </rPh>
    <phoneticPr fontId="3"/>
  </si>
  <si>
    <t>森永 雄太</t>
    <rPh sb="0" eb="2">
      <t>モリナガ</t>
    </rPh>
    <rPh sb="3" eb="5">
      <t>ユウタ</t>
    </rPh>
    <phoneticPr fontId="3"/>
  </si>
  <si>
    <t>成島 康夫</t>
    <rPh sb="0" eb="2">
      <t>ナリシマ</t>
    </rPh>
    <rPh sb="3" eb="5">
      <t>ヤスオ</t>
    </rPh>
    <phoneticPr fontId="3"/>
  </si>
  <si>
    <t>４月～１1月までの出勤日数と実労働時間数</t>
    <rPh sb="1" eb="2">
      <t>ガツ</t>
    </rPh>
    <rPh sb="5" eb="6">
      <t>ガツ</t>
    </rPh>
    <rPh sb="9" eb="13">
      <t>シュッキンニッスウ</t>
    </rPh>
    <rPh sb="14" eb="19">
      <t>ジツロウドウジカン</t>
    </rPh>
    <rPh sb="19" eb="20">
      <t>スウ</t>
    </rPh>
    <phoneticPr fontId="3"/>
  </si>
  <si>
    <t>年末賞与</t>
    <rPh sb="0" eb="2">
      <t>ネンマツ</t>
    </rPh>
    <rPh sb="2" eb="4">
      <t>ショウヨ</t>
    </rPh>
    <phoneticPr fontId="3"/>
  </si>
  <si>
    <t>-</t>
    <phoneticPr fontId="3"/>
  </si>
  <si>
    <t>１万・７千・５千</t>
    <rPh sb="1" eb="2">
      <t>マン</t>
    </rPh>
    <rPh sb="4" eb="5">
      <t>セン</t>
    </rPh>
    <rPh sb="7" eb="8">
      <t>セン</t>
    </rPh>
    <phoneticPr fontId="3"/>
  </si>
  <si>
    <t>500円玉</t>
    <rPh sb="0" eb="5">
      <t>ゴヒャクエンダマ</t>
    </rPh>
    <phoneticPr fontId="3"/>
  </si>
  <si>
    <t>500円玉枚数</t>
    <rPh sb="3" eb="4">
      <t>エン</t>
    </rPh>
    <rPh sb="4" eb="5">
      <t>ダマ</t>
    </rPh>
    <rPh sb="5" eb="7">
      <t>マイスウ</t>
    </rPh>
    <phoneticPr fontId="3"/>
  </si>
  <si>
    <r>
      <rPr>
        <sz val="11"/>
        <color theme="1"/>
        <rFont val="BIZ UDPゴシック"/>
        <family val="3"/>
        <charset val="128"/>
      </rPr>
      <t>支給人数</t>
    </r>
    <r>
      <rPr>
        <sz val="6"/>
        <color theme="1"/>
        <rFont val="BIZ UDPゴシック"/>
        <family val="3"/>
        <charset val="128"/>
      </rPr>
      <t>（体験含めず）</t>
    </r>
    <rPh sb="0" eb="4">
      <t>シキュウニンズウ</t>
    </rPh>
    <rPh sb="5" eb="7">
      <t>タイケン</t>
    </rPh>
    <rPh sb="7" eb="8">
      <t>フク</t>
    </rPh>
    <phoneticPr fontId="3"/>
  </si>
  <si>
    <t>DX化したいこと</t>
    <rPh sb="2" eb="3">
      <t>カ</t>
    </rPh>
    <phoneticPr fontId="3"/>
  </si>
  <si>
    <t>注意点</t>
    <rPh sb="0" eb="3">
      <t>チュウイテン</t>
    </rPh>
    <phoneticPr fontId="3"/>
  </si>
  <si>
    <t>‐</t>
    <phoneticPr fontId="3"/>
  </si>
  <si>
    <t>昼食回数</t>
    <rPh sb="0" eb="2">
      <t>チュウショク</t>
    </rPh>
    <rPh sb="2" eb="4">
      <t>カイスウ</t>
    </rPh>
    <phoneticPr fontId="3"/>
  </si>
  <si>
    <t>明細書のナンバリング　契約終了した番号と明細を削除⇒欠番にして新しいメンバーさんに付与するのが手間がなくて楽だが、その他の作業などに影響がありそう。</t>
    <rPh sb="0" eb="3">
      <t>メイサイショ</t>
    </rPh>
    <rPh sb="11" eb="15">
      <t>ケイヤクシュウリョウ</t>
    </rPh>
    <rPh sb="17" eb="19">
      <t>バンゴウ</t>
    </rPh>
    <rPh sb="20" eb="22">
      <t>メイサイ</t>
    </rPh>
    <rPh sb="23" eb="25">
      <t>サクジョ</t>
    </rPh>
    <rPh sb="26" eb="28">
      <t>ケツバン</t>
    </rPh>
    <rPh sb="31" eb="32">
      <t>アタラ</t>
    </rPh>
    <rPh sb="41" eb="43">
      <t>フヨ</t>
    </rPh>
    <rPh sb="47" eb="49">
      <t>テマ</t>
    </rPh>
    <rPh sb="53" eb="54">
      <t>ラク</t>
    </rPh>
    <rPh sb="59" eb="60">
      <t>タ</t>
    </rPh>
    <rPh sb="61" eb="63">
      <t>サギョウ</t>
    </rPh>
    <rPh sb="66" eb="68">
      <t>エイキョウ</t>
    </rPh>
    <phoneticPr fontId="3"/>
  </si>
  <si>
    <t>Amazon</t>
    <phoneticPr fontId="3"/>
  </si>
  <si>
    <t>　受領書</t>
    <rPh sb="1" eb="4">
      <t>ジュリョウショ</t>
    </rPh>
    <phoneticPr fontId="3"/>
  </si>
  <si>
    <t>次の金額を確かに受け取りました。</t>
    <rPh sb="0" eb="1">
      <t>ツギ</t>
    </rPh>
    <rPh sb="2" eb="4">
      <t>キンガク</t>
    </rPh>
    <rPh sb="5" eb="6">
      <t>タシ</t>
    </rPh>
    <rPh sb="8" eb="9">
      <t>ウ</t>
    </rPh>
    <rPh sb="10" eb="11">
      <t>ト</t>
    </rPh>
    <phoneticPr fontId="3"/>
  </si>
  <si>
    <t>受取金額</t>
    <rPh sb="0" eb="2">
      <t>ウケトリ</t>
    </rPh>
    <rPh sb="2" eb="4">
      <t>キンガク</t>
    </rPh>
    <phoneticPr fontId="3"/>
  </si>
  <si>
    <t>10,000円</t>
    <rPh sb="2" eb="7">
      <t>000エン</t>
    </rPh>
    <phoneticPr fontId="3"/>
  </si>
  <si>
    <t>説明</t>
    <rPh sb="0" eb="2">
      <t>セツメイ</t>
    </rPh>
    <phoneticPr fontId="3"/>
  </si>
  <si>
    <t>クリスマス＆賞与による</t>
    <rPh sb="6" eb="8">
      <t>ショウヨ</t>
    </rPh>
    <phoneticPr fontId="3"/>
  </si>
  <si>
    <t>お渡し日</t>
    <rPh sb="1" eb="2">
      <t>ワタ</t>
    </rPh>
    <rPh sb="3" eb="4">
      <t>ビ</t>
    </rPh>
    <phoneticPr fontId="3"/>
  </si>
  <si>
    <t>㊞または署名</t>
    <rPh sb="4" eb="6">
      <t>ショメイ</t>
    </rPh>
    <phoneticPr fontId="3"/>
  </si>
  <si>
    <t>7,000円</t>
    <rPh sb="1" eb="6">
      <t>000エン</t>
    </rPh>
    <phoneticPr fontId="3"/>
  </si>
  <si>
    <t>5,000円</t>
    <rPh sb="1" eb="6">
      <t>000エン</t>
    </rPh>
    <phoneticPr fontId="3"/>
  </si>
  <si>
    <t xml:space="preserve">           　年　　　月　　　日</t>
    <rPh sb="12" eb="13">
      <t>ネン</t>
    </rPh>
    <rPh sb="16" eb="17">
      <t>ガツ</t>
    </rPh>
    <rPh sb="20" eb="21">
      <t>ヒ</t>
    </rPh>
    <phoneticPr fontId="3"/>
  </si>
  <si>
    <t>↑こちらを【支給表】工賃支給額に転記する</t>
    <rPh sb="6" eb="9">
      <t>シキュウヒョウ</t>
    </rPh>
    <rPh sb="10" eb="15">
      <t>コウチンシキュウガク</t>
    </rPh>
    <rPh sb="16" eb="18">
      <t>テンキ</t>
    </rPh>
    <phoneticPr fontId="3"/>
  </si>
  <si>
    <t>・体験期間分の工賃は、延べ利用者数・支給人数に含まない　</t>
    <rPh sb="1" eb="6">
      <t>タイケンキカンブン</t>
    </rPh>
    <rPh sb="7" eb="9">
      <t>コウチン</t>
    </rPh>
    <rPh sb="11" eb="12">
      <t>ノ</t>
    </rPh>
    <rPh sb="13" eb="17">
      <t>リヨウシャスウ</t>
    </rPh>
    <rPh sb="18" eb="22">
      <t>シキュウニンズウ</t>
    </rPh>
    <rPh sb="23" eb="24">
      <t>フク</t>
    </rPh>
    <phoneticPr fontId="3"/>
  </si>
  <si>
    <t>・体験期間分と記載して時給２００円で計算</t>
    <phoneticPr fontId="3"/>
  </si>
  <si>
    <t>FREELAN</t>
    <phoneticPr fontId="3"/>
  </si>
  <si>
    <t>ニュースレター</t>
    <phoneticPr fontId="3"/>
  </si>
  <si>
    <t>引出し枚数を確認して当日までに引出し</t>
    <rPh sb="0" eb="2">
      <t>ヒキダ</t>
    </rPh>
    <rPh sb="3" eb="5">
      <t>マイスウ</t>
    </rPh>
    <rPh sb="6" eb="8">
      <t>カクニン</t>
    </rPh>
    <rPh sb="10" eb="12">
      <t>トウジツ</t>
    </rPh>
    <rPh sb="15" eb="17">
      <t>ヒキダ</t>
    </rPh>
    <phoneticPr fontId="3"/>
  </si>
  <si>
    <t>※体験者交通費分は別途まとめて上田さんが立替している可能性あるので要確認</t>
    <rPh sb="1" eb="4">
      <t>タイケンシャ</t>
    </rPh>
    <rPh sb="4" eb="7">
      <t>コウツウヒ</t>
    </rPh>
    <rPh sb="7" eb="8">
      <t>ブン</t>
    </rPh>
    <rPh sb="9" eb="11">
      <t>ベット</t>
    </rPh>
    <rPh sb="15" eb="17">
      <t>ウエダ</t>
    </rPh>
    <rPh sb="20" eb="22">
      <t>タテカエ</t>
    </rPh>
    <rPh sb="26" eb="29">
      <t>カノウセイ</t>
    </rPh>
    <rPh sb="33" eb="36">
      <t>ヨウカクニン</t>
    </rPh>
    <phoneticPr fontId="3"/>
  </si>
  <si>
    <t>差引無し支給</t>
    <rPh sb="0" eb="1">
      <t>サ</t>
    </rPh>
    <rPh sb="2" eb="3">
      <t>ナ</t>
    </rPh>
    <phoneticPr fontId="3"/>
  </si>
  <si>
    <t>１回50枚までなので、２日連続引出し</t>
    <rPh sb="1" eb="2">
      <t>カイ</t>
    </rPh>
    <rPh sb="4" eb="5">
      <t>マイ</t>
    </rPh>
    <rPh sb="12" eb="15">
      <t>カレンゾク</t>
    </rPh>
    <rPh sb="15" eb="17">
      <t>ヒキダ</t>
    </rPh>
    <phoneticPr fontId="3"/>
  </si>
  <si>
    <t>事前に食事提供請求書をお渡しした方は受領済み➡明細書は自動計算</t>
    <rPh sb="0" eb="2">
      <t>ジゼン</t>
    </rPh>
    <rPh sb="3" eb="5">
      <t>ショクジ</t>
    </rPh>
    <rPh sb="5" eb="7">
      <t>テイキョウ</t>
    </rPh>
    <rPh sb="7" eb="10">
      <t>セイキュウショ</t>
    </rPh>
    <rPh sb="12" eb="13">
      <t>ワタ</t>
    </rPh>
    <rPh sb="16" eb="17">
      <t>カタ</t>
    </rPh>
    <rPh sb="18" eb="20">
      <t>ジュリョウ</t>
    </rPh>
    <rPh sb="20" eb="21">
      <t>ズ</t>
    </rPh>
    <rPh sb="23" eb="26">
      <t>メイサイショ</t>
    </rPh>
    <rPh sb="27" eb="29">
      <t>ジドウ</t>
    </rPh>
    <rPh sb="29" eb="31">
      <t>ケイサン</t>
    </rPh>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</si>
  <si>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</si>
  <si>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</si>
  <si>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</si>
  <si>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</si>
  <si>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</si>
  <si>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</si>
  <si>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</si>
  <si>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</si>
  <si>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</si>
  <si>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</si>
  <si>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</si>
  <si>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</si>
  <si>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記録の数値①と②の合計が実働時間</t>
    <rPh sb="0" eb="2">
      <t>キロク</t>
    </rPh>
    <rPh sb="3" eb="5">
      <t>スウチ</t>
    </rPh>
    <rPh sb="9" eb="11">
      <t>ゴウケイ</t>
    </rPh>
    <rPh sb="12" eb="16">
      <t>ジツドウジカン</t>
    </rPh>
    <phoneticPr fontId="3"/>
  </si>
  <si>
    <t>加藤紙器製作所</t>
    <rPh sb="0" eb="4">
      <t>カトウシキ</t>
    </rPh>
    <rPh sb="4" eb="7">
      <t>セイサクショ</t>
    </rPh>
    <phoneticPr fontId="3"/>
  </si>
  <si>
    <t>ヤマグチタケトシ</t>
    <phoneticPr fontId="3"/>
  </si>
  <si>
    <t>時給４５０円</t>
    <rPh sb="0" eb="2">
      <t>ジキュウ</t>
    </rPh>
    <phoneticPr fontId="3"/>
  </si>
  <si>
    <t>悠楽ホーム</t>
    <rPh sb="0" eb="2">
      <t>ユウラク</t>
    </rPh>
    <phoneticPr fontId="3"/>
  </si>
  <si>
    <t>飾り付け品</t>
    <rPh sb="0" eb="1">
      <t>カザ</t>
    </rPh>
    <rPh sb="2" eb="3">
      <t>ツ</t>
    </rPh>
    <rPh sb="4" eb="5">
      <t>ヒン</t>
    </rPh>
    <phoneticPr fontId="3"/>
  </si>
  <si>
    <t>5千円札枚数</t>
    <rPh sb="1" eb="4">
      <t>センエンサツ</t>
    </rPh>
    <rPh sb="4" eb="6">
      <t>マイスウ</t>
    </rPh>
    <phoneticPr fontId="3"/>
  </si>
  <si>
    <t>５千円札</t>
    <rPh sb="1" eb="4">
      <t>センエンサツ</t>
    </rPh>
    <phoneticPr fontId="3"/>
  </si>
  <si>
    <t>時給計算は１5分以上は３０分扱い＝５０円</t>
    <rPh sb="0" eb="4">
      <t>ジキュウケイサン</t>
    </rPh>
    <rPh sb="7" eb="10">
      <t>プンイジョウ</t>
    </rPh>
    <rPh sb="13" eb="15">
      <t>プンアツカ</t>
    </rPh>
    <rPh sb="19" eb="20">
      <t>エン</t>
    </rPh>
    <phoneticPr fontId="3"/>
  </si>
  <si>
    <t>１5分未満は無し、４０分なら30分扱い＝5０円</t>
    <rPh sb="2" eb="5">
      <t>プンミマン</t>
    </rPh>
    <rPh sb="6" eb="7">
      <t>ナ</t>
    </rPh>
    <rPh sb="11" eb="12">
      <t>プン</t>
    </rPh>
    <rPh sb="16" eb="17">
      <t>プン</t>
    </rPh>
    <rPh sb="17" eb="18">
      <t>アツカ</t>
    </rPh>
    <rPh sb="22" eb="23">
      <t>エン</t>
    </rPh>
    <phoneticPr fontId="3"/>
  </si>
  <si>
    <t>・体験期間中の交通費の支給は原則無し（上田さんが諸事情を考慮して決める）</t>
    <rPh sb="1" eb="6">
      <t>タイケンキカンチュウ</t>
    </rPh>
    <rPh sb="7" eb="10">
      <t>コウツウヒ</t>
    </rPh>
    <rPh sb="11" eb="13">
      <t>シキュウ</t>
    </rPh>
    <rPh sb="14" eb="16">
      <t>ゲンソク</t>
    </rPh>
    <rPh sb="16" eb="17">
      <t>ナ</t>
    </rPh>
    <rPh sb="19" eb="21">
      <t>ウエダ</t>
    </rPh>
    <rPh sb="24" eb="27">
      <t>ショジジョウ</t>
    </rPh>
    <rPh sb="28" eb="30">
      <t>コウリョ</t>
    </rPh>
    <rPh sb="32" eb="33">
      <t>キ</t>
    </rPh>
    <phoneticPr fontId="3"/>
  </si>
  <si>
    <t>・体験期間中や契約後でも受給決定が出ていない時は法人負担で工賃を支払う（体験時間としてカウントする）</t>
    <rPh sb="1" eb="6">
      <t>タイケンキカンチュウ</t>
    </rPh>
    <rPh sb="7" eb="10">
      <t>ケイヤクゴ</t>
    </rPh>
    <rPh sb="12" eb="16">
      <t>ジュキュウケッテイ</t>
    </rPh>
    <rPh sb="17" eb="18">
      <t>デ</t>
    </rPh>
    <rPh sb="22" eb="23">
      <t>トキ</t>
    </rPh>
    <rPh sb="24" eb="28">
      <t>ホウジンフタン</t>
    </rPh>
    <rPh sb="29" eb="31">
      <t>コウチン</t>
    </rPh>
    <rPh sb="32" eb="34">
      <t>シハラ</t>
    </rPh>
    <rPh sb="36" eb="40">
      <t>タイケンジカン</t>
    </rPh>
    <phoneticPr fontId="3"/>
  </si>
  <si>
    <t>(株)悠楽</t>
    <rPh sb="0" eb="3">
      <t>カブ</t>
    </rPh>
    <rPh sb="3" eb="5">
      <t>ユウラク</t>
    </rPh>
    <phoneticPr fontId="3"/>
  </si>
  <si>
    <t>ニュースレター送付作業</t>
    <rPh sb="7" eb="11">
      <t>ソウフサギョウ</t>
    </rPh>
    <phoneticPr fontId="3"/>
  </si>
  <si>
    <t>中澤 真琴</t>
  </si>
  <si>
    <t>藁谷 乃亜</t>
  </si>
  <si>
    <t>白崎 友香</t>
  </si>
  <si>
    <t>令和7年度</t>
    <rPh sb="0" eb="2">
      <t>レイワ</t>
    </rPh>
    <rPh sb="3" eb="5">
      <t>ネンド</t>
    </rPh>
    <phoneticPr fontId="3"/>
  </si>
  <si>
    <t>矢野 マチ子</t>
  </si>
  <si>
    <t>関谷 愛子</t>
  </si>
  <si>
    <t>中村 珠美</t>
  </si>
  <si>
    <t>山田 祐子</t>
  </si>
  <si>
    <t>渡邉 好美</t>
  </si>
  <si>
    <t>古関 百香</t>
  </si>
  <si>
    <t>梶 美智代</t>
  </si>
  <si>
    <t>薮下 美波</t>
  </si>
  <si>
    <t>小高 佑理</t>
  </si>
  <si>
    <t>森永 雄太</t>
  </si>
  <si>
    <t>成島 康夫</t>
  </si>
  <si>
    <t>橘田 勇也</t>
  </si>
  <si>
    <t>日高 康次</t>
  </si>
  <si>
    <t>上川路 誠</t>
  </si>
  <si>
    <t>細井 勇輝</t>
  </si>
  <si>
    <t>特別手当</t>
  </si>
  <si>
    <t>５０円玉枚数</t>
    <rPh sb="2" eb="3">
      <t>エン</t>
    </rPh>
    <rPh sb="3" eb="4">
      <t>ダマ</t>
    </rPh>
    <rPh sb="4" eb="6">
      <t>マイスウ</t>
    </rPh>
    <phoneticPr fontId="3"/>
  </si>
  <si>
    <t>出席</t>
  </si>
  <si>
    <t>出席</t>
    <rPh sb="0" eb="2">
      <t>シュッセキ</t>
    </rPh>
    <phoneticPr fontId="3"/>
  </si>
  <si>
    <t>昼食</t>
  </si>
  <si>
    <t>昼食</t>
    <rPh sb="0" eb="2">
      <t>チュウショク</t>
    </rPh>
    <phoneticPr fontId="3"/>
  </si>
  <si>
    <t>数値①</t>
  </si>
  <si>
    <t>数値①</t>
    <rPh sb="0" eb="2">
      <t>スウチ</t>
    </rPh>
    <phoneticPr fontId="3"/>
  </si>
  <si>
    <r>
      <t>数値</t>
    </r>
    <r>
      <rPr>
        <sz val="11"/>
        <color theme="1"/>
        <rFont val="Microsoft YaHei"/>
        <family val="2"/>
        <charset val="134"/>
      </rPr>
      <t>②</t>
    </r>
    <rPh sb="0" eb="2">
      <t>スウチ</t>
    </rPh>
    <phoneticPr fontId="3"/>
  </si>
  <si>
    <t>かんたん支援記録　総合計 (利用者別)のCSVをダウンロード</t>
    <rPh sb="4" eb="6">
      <t>シエン</t>
    </rPh>
    <rPh sb="6" eb="8">
      <t>キロク</t>
    </rPh>
    <phoneticPr fontId="3"/>
  </si>
  <si>
    <t>名前、出席、昼食、数値①、数値②を入力sheetにコピペする</t>
    <rPh sb="0" eb="2">
      <t>ナマエ</t>
    </rPh>
    <rPh sb="3" eb="5">
      <t>シュッセキ</t>
    </rPh>
    <rPh sb="6" eb="8">
      <t>チュウショク</t>
    </rPh>
    <rPh sb="9" eb="12">
      <t>スウチ1</t>
    </rPh>
    <rPh sb="13" eb="16">
      <t>スウチ2</t>
    </rPh>
    <rPh sb="17" eb="19">
      <t>ニュウリョク</t>
    </rPh>
    <phoneticPr fontId="3"/>
  </si>
  <si>
    <t>25</t>
    <phoneticPr fontId="3"/>
  </si>
  <si>
    <t>26</t>
    <phoneticPr fontId="3"/>
  </si>
  <si>
    <t>27</t>
    <phoneticPr fontId="3"/>
  </si>
  <si>
    <t>28</t>
    <phoneticPr fontId="3"/>
  </si>
  <si>
    <t>29</t>
    <phoneticPr fontId="3"/>
  </si>
  <si>
    <t>30</t>
    <phoneticPr fontId="3"/>
  </si>
  <si>
    <t>31</t>
    <phoneticPr fontId="3"/>
  </si>
  <si>
    <t>32</t>
    <phoneticPr fontId="3"/>
  </si>
  <si>
    <t>33</t>
    <phoneticPr fontId="3"/>
  </si>
  <si>
    <t>34</t>
    <phoneticPr fontId="3"/>
  </si>
  <si>
    <t>35</t>
    <phoneticPr fontId="3"/>
  </si>
  <si>
    <t>36</t>
    <phoneticPr fontId="3"/>
  </si>
  <si>
    <t>ko</t>
    <phoneticPr fontId="3"/>
  </si>
  <si>
    <t>re</t>
    <phoneticPr fontId="3"/>
  </si>
  <si>
    <t>滞在時間(分)</t>
  </si>
  <si>
    <t>数値②</t>
  </si>
  <si>
    <t>送り</t>
  </si>
  <si>
    <t>迎え</t>
  </si>
  <si>
    <t>欠席対応</t>
  </si>
  <si>
    <t>名前</t>
  </si>
  <si>
    <t>総合計</t>
  </si>
  <si>
    <t>中澤　真琴様</t>
  </si>
  <si>
    <t>白崎　友香様</t>
  </si>
  <si>
    <t>上川路　誠様</t>
  </si>
  <si>
    <t>日髙　康次様</t>
  </si>
  <si>
    <t>橘田　勇也様</t>
  </si>
  <si>
    <t>成島　康夫様</t>
  </si>
  <si>
    <t>森永　雄太様</t>
  </si>
  <si>
    <t>小高　佑理様</t>
  </si>
  <si>
    <t>細井　勇輝様</t>
  </si>
  <si>
    <t>薮下　美波様</t>
  </si>
  <si>
    <t>梶　美智代様</t>
  </si>
  <si>
    <t>藁谷　乃亜様</t>
  </si>
  <si>
    <t>古関　百香様</t>
  </si>
  <si>
    <t>渡邉　好美様</t>
  </si>
  <si>
    <t>山田祐子様</t>
  </si>
  <si>
    <t>関谷愛子様</t>
  </si>
  <si>
    <t>矢野マチ子様</t>
  </si>
  <si>
    <t>中村 珠美様</t>
  </si>
  <si>
    <t>スタッフの共有事項様</t>
  </si>
  <si>
    <t>DM</t>
  </si>
  <si>
    <t>Amazon</t>
  </si>
  <si>
    <t>ポリ蛇口</t>
  </si>
  <si>
    <t>加藤紙機</t>
  </si>
  <si>
    <t>交通費支給</t>
    <rPh sb="0" eb="5">
      <t>コウツウヒシキュウ</t>
    </rPh>
    <phoneticPr fontId="3"/>
  </si>
  <si>
    <t>差引なし支給</t>
    <rPh sb="0" eb="2">
      <t>サシヒ</t>
    </rPh>
    <rPh sb="4" eb="6">
      <t>シキュウ</t>
    </rPh>
    <phoneticPr fontId="3"/>
  </si>
  <si>
    <t>渡邊 なる</t>
    <rPh sb="0" eb="2">
      <t>ワタナベ</t>
    </rPh>
    <phoneticPr fontId="3"/>
  </si>
  <si>
    <t>中山 沙弥佳</t>
    <rPh sb="0" eb="2">
      <t>ナカヤマ</t>
    </rPh>
    <rPh sb="3" eb="4">
      <t>シャ</t>
    </rPh>
    <rPh sb="4" eb="6">
      <t>ミカ</t>
    </rPh>
    <phoneticPr fontId="3"/>
  </si>
  <si>
    <t>村山 小春</t>
    <rPh sb="0" eb="2">
      <t>ムラヤマ</t>
    </rPh>
    <rPh sb="3" eb="5">
      <t>コハル</t>
    </rPh>
    <phoneticPr fontId="3"/>
  </si>
  <si>
    <t>【入金額】　該当月に入金額を入力</t>
    <rPh sb="1" eb="4">
      <t>ニュウキンガク</t>
    </rPh>
    <rPh sb="6" eb="9">
      <t>ガイトウツキ</t>
    </rPh>
    <rPh sb="10" eb="13">
      <t>ニュウキンガク</t>
    </rPh>
    <rPh sb="14" eb="16">
      <t>ニュウリョク</t>
    </rPh>
    <phoneticPr fontId="3"/>
  </si>
  <si>
    <t>前月分の生産活動費をゆうちょに入金　（井上工具・トップクライム）</t>
    <rPh sb="0" eb="3">
      <t>ゼンゲツブン</t>
    </rPh>
    <rPh sb="4" eb="9">
      <t>セイサンカツドウヒ</t>
    </rPh>
    <rPh sb="15" eb="17">
      <t>ニュウキン</t>
    </rPh>
    <rPh sb="19" eb="23">
      <t>イノウエコウグ</t>
    </rPh>
    <phoneticPr fontId="3"/>
  </si>
  <si>
    <t>【支給表】　CSVデータから支給人数・延べ利用者数を入力</t>
    <rPh sb="14" eb="18">
      <t>シキュウニンズウ</t>
    </rPh>
    <rPh sb="19" eb="20">
      <t>ノ</t>
    </rPh>
    <rPh sb="21" eb="25">
      <t>リヨウシャスウ</t>
    </rPh>
    <rPh sb="26" eb="28">
      <t>ニュウリョク</t>
    </rPh>
    <phoneticPr fontId="3"/>
  </si>
  <si>
    <t>かんたん支援記録の総合計_利用者別CSV抽出➡工賃表にタブを移行</t>
    <rPh sb="4" eb="8">
      <t>シエンキロク</t>
    </rPh>
    <rPh sb="20" eb="22">
      <t>チュウシュツ</t>
    </rPh>
    <rPh sb="23" eb="26">
      <t>コウチンヒョウ</t>
    </rPh>
    <rPh sb="30" eb="32">
      <t>イコウ</t>
    </rPh>
    <phoneticPr fontId="3"/>
  </si>
  <si>
    <r>
      <rPr>
        <sz val="11"/>
        <rFont val="BIZ UDPゴシック"/>
        <family val="3"/>
        <charset val="128"/>
      </rPr>
      <t>総合計_利用者別　</t>
    </r>
    <r>
      <rPr>
        <sz val="11"/>
        <color rgb="FFFF0000"/>
        <rFont val="BIZ UDPゴシック"/>
        <family val="3"/>
        <charset val="128"/>
      </rPr>
      <t>出勤日数</t>
    </r>
    <r>
      <rPr>
        <sz val="11"/>
        <color theme="1"/>
        <rFont val="BIZ UDPゴシック"/>
        <family val="2"/>
        <charset val="128"/>
      </rPr>
      <t>＆</t>
    </r>
    <r>
      <rPr>
        <sz val="11"/>
        <color rgb="FFFF0000"/>
        <rFont val="BIZ UDPゴシック"/>
        <family val="3"/>
        <charset val="128"/>
      </rPr>
      <t>食事回数</t>
    </r>
    <r>
      <rPr>
        <sz val="11"/>
        <rFont val="BIZ UDPゴシック"/>
        <family val="3"/>
        <charset val="128"/>
      </rPr>
      <t>＆</t>
    </r>
    <r>
      <rPr>
        <sz val="11"/>
        <color rgb="FFFF0000"/>
        <rFont val="BIZ UDPゴシック"/>
        <family val="3"/>
        <charset val="128"/>
      </rPr>
      <t>実働時間</t>
    </r>
    <r>
      <rPr>
        <sz val="11"/>
        <color theme="1"/>
        <rFont val="BIZ UDPゴシック"/>
        <family val="2"/>
        <charset val="128"/>
      </rPr>
      <t>を明細書に自動反映</t>
    </r>
    <rPh sb="9" eb="13">
      <t>シュッキンニッスウ</t>
    </rPh>
    <rPh sb="14" eb="18">
      <t>ショクジカイスウ</t>
    </rPh>
    <rPh sb="19" eb="23">
      <t>ジツドウジカン</t>
    </rPh>
    <rPh sb="24" eb="27">
      <t>メイサイショ</t>
    </rPh>
    <rPh sb="28" eb="32">
      <t>ジドウハンエイ</t>
    </rPh>
    <phoneticPr fontId="3"/>
  </si>
  <si>
    <r>
      <t>【日誌】　作業毎の</t>
    </r>
    <r>
      <rPr>
        <sz val="11"/>
        <color rgb="FFFF0000"/>
        <rFont val="BIZ UDPゴシック"/>
        <family val="3"/>
        <charset val="128"/>
      </rPr>
      <t>労働時間</t>
    </r>
    <r>
      <rPr>
        <sz val="11"/>
        <color theme="1"/>
        <rFont val="BIZ UDPゴシック"/>
        <family val="2"/>
        <charset val="128"/>
      </rPr>
      <t>を明細に入力</t>
    </r>
    <rPh sb="1" eb="3">
      <t>ニッシ</t>
    </rPh>
    <rPh sb="5" eb="8">
      <t>サギョウゴト</t>
    </rPh>
    <rPh sb="9" eb="11">
      <t>ロウドウ</t>
    </rPh>
    <rPh sb="11" eb="13">
      <t>ジカン</t>
    </rPh>
    <rPh sb="14" eb="16">
      <t>メイサイ</t>
    </rPh>
    <rPh sb="16" eb="18">
      <t>ニュウリョク</t>
    </rPh>
    <phoneticPr fontId="3"/>
  </si>
  <si>
    <t>【入力sheet】の総支給額の合計額を【支給表】の支給額合計欄に入力</t>
    <rPh sb="1" eb="3">
      <t>ニュウリョク</t>
    </rPh>
    <rPh sb="10" eb="14">
      <t>ソウシキュウガク</t>
    </rPh>
    <rPh sb="15" eb="18">
      <t>ゴウケイガク</t>
    </rPh>
    <rPh sb="20" eb="23">
      <t>シキュウヒョウ</t>
    </rPh>
    <rPh sb="25" eb="28">
      <t>シキュウガク</t>
    </rPh>
    <rPh sb="28" eb="30">
      <t>ゴウケイ</t>
    </rPh>
    <rPh sb="30" eb="31">
      <t>ラン</t>
    </rPh>
    <rPh sb="32" eb="34">
      <t>ニュウリョク</t>
    </rPh>
    <phoneticPr fontId="3"/>
  </si>
  <si>
    <t>【支給表】　入金額合計と開所日数を入力</t>
    <rPh sb="6" eb="11">
      <t>ニュウキンガクゴウケイ</t>
    </rPh>
    <rPh sb="12" eb="16">
      <t>カイショニッスウ</t>
    </rPh>
    <rPh sb="17" eb="19">
      <t>ニュウリョク</t>
    </rPh>
    <phoneticPr fontId="3"/>
  </si>
  <si>
    <t>※</t>
    <phoneticPr fontId="3"/>
  </si>
  <si>
    <t>入力sheet　交通費は往復分を入力　×出勤日数で計算</t>
    <rPh sb="0" eb="2">
      <t>ニュウリョク</t>
    </rPh>
    <rPh sb="8" eb="11">
      <t>コウツウヒ</t>
    </rPh>
    <rPh sb="12" eb="15">
      <t>オウフクブン</t>
    </rPh>
    <rPh sb="16" eb="18">
      <t>ニュウリョク</t>
    </rPh>
    <rPh sb="20" eb="24">
      <t>シュッキンニッスウ</t>
    </rPh>
    <rPh sb="25" eb="27">
      <t>ケイサン</t>
    </rPh>
    <phoneticPr fontId="3"/>
  </si>
  <si>
    <t>入力sheet　差引無し支給にチェックすると昼食費を控除しない</t>
    <rPh sb="0" eb="2">
      <t>ニュウリョク</t>
    </rPh>
    <rPh sb="8" eb="10">
      <t>サシヒキ</t>
    </rPh>
    <rPh sb="10" eb="11">
      <t>ナ</t>
    </rPh>
    <rPh sb="12" eb="14">
      <t>シキュウ</t>
    </rPh>
    <rPh sb="22" eb="25">
      <t>チュウショクヒ</t>
    </rPh>
    <rPh sb="26" eb="28">
      <t>コウジョ</t>
    </rPh>
    <phoneticPr fontId="3"/>
  </si>
  <si>
    <t>入力sheet　人名削除すると明細書上も上にシフトする</t>
    <rPh sb="0" eb="2">
      <t>ニュウリョク</t>
    </rPh>
    <rPh sb="8" eb="12">
      <t>ジンメイサクジョ</t>
    </rPh>
    <rPh sb="15" eb="19">
      <t>メイサイショジョウ</t>
    </rPh>
    <rPh sb="20" eb="21">
      <t>ウエ</t>
    </rPh>
    <phoneticPr fontId="3"/>
  </si>
  <si>
    <t>総合計_利用者別のCSVの人名を入力sheetの人名に合わせて自動反映させる</t>
    <rPh sb="13" eb="15">
      <t>ジンメイ</t>
    </rPh>
    <rPh sb="16" eb="18">
      <t>ニュウリョク</t>
    </rPh>
    <rPh sb="24" eb="26">
      <t>ジンメイ</t>
    </rPh>
    <rPh sb="27" eb="28">
      <t>ア</t>
    </rPh>
    <rPh sb="31" eb="35">
      <t>ジドウハンエイ</t>
    </rPh>
    <phoneticPr fontId="3"/>
  </si>
  <si>
    <t>【入力sheet】作業名を入力</t>
    <rPh sb="9" eb="12">
      <t>サギョウメイ</t>
    </rPh>
    <rPh sb="13" eb="15">
      <t>ニュウリョク</t>
    </rPh>
    <phoneticPr fontId="3"/>
  </si>
  <si>
    <t>【入力sheet】時給を入力</t>
    <rPh sb="9" eb="11">
      <t>ジキュウ</t>
    </rPh>
    <rPh sb="12" eb="14">
      <t>ニュウリョク</t>
    </rPh>
    <phoneticPr fontId="3"/>
  </si>
  <si>
    <t>【入力sheet】特別手当を入力</t>
    <rPh sb="0" eb="4">
      <t>トクベツテアテ</t>
    </rPh>
    <rPh sb="5" eb="8">
      <t>ナンビャクエン</t>
    </rPh>
    <rPh sb="14" eb="16">
      <t>ニュウリョク</t>
    </rPh>
    <phoneticPr fontId="3"/>
  </si>
  <si>
    <t>明細書に反映</t>
    <rPh sb="0" eb="3">
      <t>メイサイショ</t>
    </rPh>
    <rPh sb="4" eb="6">
      <t>ハンエイ</t>
    </rPh>
    <phoneticPr fontId="3"/>
  </si>
  <si>
    <t>〃</t>
    <phoneticPr fontId="3"/>
  </si>
  <si>
    <t>【入力sheet】に反映</t>
    <rPh sb="1" eb="3">
      <t>ニュウリョク</t>
    </rPh>
    <rPh sb="10" eb="12">
      <t>ハンエイ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</si>
</sst>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Red]\(0.00\)"/>
    <numFmt numFmtId="177" formatCode="&quot;¥&quot;#,##0_);[Red]\(&quot;¥&quot;#,##0\)"/>
    <numFmt numFmtId="178" formatCode="0_);[Red]\(0\)"/>
    <numFmt numFmtId="179" formatCode="0.0_);[Red]\(0.0\)"/>
    <numFmt numFmtId="180" formatCode="[$-F800]dddd\,\ mmmm\ dd\,\ yyyy"/>
    <numFmt numFmtId="181" formatCode="#,##0_);[Red]\(#,##0\)"/>
    <numFmt numFmtId="182" formatCode="0.0"/>
  </numFmts>
  <fonts count="41" x14ac:knownFonts="1">
    <font>
      <sz val="11"/>
      <color theme="1"/>
      <name val="BIZ UDPゴシック"/>
      <family val="2"/>
      <charset val="128"/>
    </font>
    <font>
      <sz val="11"/>
      <color theme="1"/>
      <name val="ＭＳ Ｐゴシック"/>
      <family val="2"/>
      <charset val="128"/>
      <scheme val="minor"/>
    </font>
    <font>
      <sz val="11"/>
      <color theme="1"/>
      <name val="BIZ UDPゴシック"/>
      <family val="2"/>
      <charset val="128"/>
    </font>
    <font>
      <sz val="6"/>
      <name val="BIZ UDPゴシック"/>
      <family val="2"/>
      <charset val="128"/>
    </font>
    <font>
      <sz val="10.5"/>
      <color theme="1"/>
      <name val="游ゴシック"/>
      <family val="3"/>
      <charset val="128"/>
    </font>
    <font>
      <b/>
      <sz val="14"/>
      <name val="游ゴシック"/>
      <family val="3"/>
      <charset val="128"/>
    </font>
    <font>
      <sz val="11"/>
      <color theme="1"/>
      <name val="ＭＳ Ｐゴシック"/>
      <family val="2"/>
      <scheme val="minor"/>
    </font>
    <font>
      <sz val="10"/>
      <color theme="1"/>
      <name val="游ゴシック"/>
      <family val="3"/>
      <charset val="128"/>
    </font>
    <font>
      <sz val="14"/>
      <color theme="1"/>
      <name val="游ゴシック"/>
      <family val="3"/>
      <charset val="128"/>
    </font>
    <font>
      <sz val="12"/>
      <color theme="1"/>
      <name val="游ゴシック"/>
      <family val="3"/>
      <charset val="128"/>
    </font>
    <font>
      <b/>
      <sz val="16"/>
      <color theme="1"/>
      <name val="HG丸ｺﾞｼｯｸM-PRO"/>
      <family val="3"/>
      <charset val="128"/>
    </font>
    <font>
      <sz val="16"/>
      <color theme="1"/>
      <name val="HG丸ｺﾞｼｯｸM-PRO"/>
      <family val="3"/>
      <charset val="128"/>
    </font>
    <font>
      <b/>
      <sz val="10.5"/>
      <color theme="1"/>
      <name val="游ゴシック"/>
      <family val="3"/>
      <charset val="128"/>
    </font>
    <font>
      <sz val="8"/>
      <color rgb="FF333333"/>
      <name val="游明朝"/>
      <family val="1"/>
      <charset val="128"/>
    </font>
    <font>
      <sz val="11"/>
      <color rgb="FFFF0000"/>
      <name val="BIZ UDPゴシック"/>
      <family val="2"/>
      <charset val="128"/>
    </font>
    <font>
      <sz val="9"/>
      <color rgb="FF000000"/>
      <name val="Arial"/>
      <family val="2"/>
    </font>
    <font>
      <sz val="11"/>
      <color theme="0" tint="-0.499984740745262"/>
      <name val="BIZ UDPゴシック"/>
      <family val="2"/>
      <charset val="128"/>
    </font>
    <font>
      <sz val="11"/>
      <color theme="0" tint="-0.499984740745262"/>
      <name val="BIZ UDPゴシック"/>
      <family val="3"/>
      <charset val="128"/>
    </font>
    <font>
      <sz val="12"/>
      <color rgb="FFFF0000"/>
      <name val="BIZ UDPゴシック"/>
      <family val="2"/>
      <charset val="128"/>
    </font>
    <font>
      <sz val="6"/>
      <color theme="1"/>
      <name val="BIZ UDPゴシック"/>
      <family val="3"/>
      <charset val="128"/>
    </font>
    <font>
      <b/>
      <sz val="18"/>
      <color rgb="FFFF0000"/>
      <name val="BIZ UDPゴシック"/>
      <family val="3"/>
      <charset val="128"/>
    </font>
    <font>
      <sz val="6"/>
      <color theme="1"/>
      <name val="BIZ UDPゴシック"/>
      <family val="2"/>
      <charset val="128"/>
    </font>
    <font>
      <sz val="11"/>
      <color theme="1"/>
      <name val="BIZ UDPゴシック"/>
      <family val="3"/>
      <charset val="128"/>
    </font>
    <font>
      <sz val="11"/>
      <name val="BIZ UDPゴシック"/>
      <family val="3"/>
      <charset val="128"/>
    </font>
    <font>
      <sz val="10"/>
      <color rgb="FFFF0000"/>
      <name val="BIZ UDPゴシック"/>
      <family val="2"/>
      <charset val="128"/>
    </font>
    <font>
      <b/>
      <sz val="11"/>
      <color theme="1"/>
      <name val="BIZ UDPゴシック"/>
      <family val="3"/>
      <charset val="128"/>
    </font>
    <font>
      <b/>
      <sz val="11"/>
      <color rgb="FFFF0000"/>
      <name val="BIZ UDPゴシック"/>
      <family val="3"/>
      <charset val="128"/>
    </font>
    <font>
      <sz val="12"/>
      <color theme="1"/>
      <name val="HG丸ｺﾞｼｯｸM-PRO"/>
      <family val="3"/>
      <charset val="128"/>
    </font>
    <font>
      <sz val="8"/>
      <color theme="1"/>
      <name val="BIZ UDPゴシック"/>
      <family val="3"/>
      <charset val="128"/>
    </font>
    <font>
      <sz val="48"/>
      <color theme="1"/>
      <name val="BIZ UDPゴシック"/>
      <family val="3"/>
      <charset val="128"/>
    </font>
    <font>
      <b/>
      <sz val="20"/>
      <color theme="4"/>
      <name val="BIZ UDPゴシック"/>
      <family val="3"/>
      <charset val="128"/>
    </font>
    <font>
      <sz val="11"/>
      <color rgb="FFFF0000"/>
      <name val="BIZ UDPゴシック"/>
      <family val="3"/>
      <charset val="128"/>
    </font>
    <font>
      <sz val="10"/>
      <color theme="1"/>
      <name val="BIZ UDPゴシック"/>
      <family val="3"/>
      <charset val="128"/>
    </font>
    <font>
      <sz val="16"/>
      <color theme="1"/>
      <name val="BIZ UDPゴシック"/>
      <family val="2"/>
      <charset val="128"/>
    </font>
    <font>
      <sz val="8"/>
      <color rgb="FFFF0000"/>
      <name val="BIZ UDPゴシック"/>
      <family val="2"/>
      <charset val="128"/>
    </font>
    <font>
      <b/>
      <sz val="11"/>
      <color theme="1"/>
      <name val="游ゴシック"/>
      <family val="3"/>
      <charset val="128"/>
    </font>
    <font>
      <b/>
      <sz val="14"/>
      <color theme="1"/>
      <name val="BIZ UDPゴシック"/>
      <family val="3"/>
      <charset val="128"/>
    </font>
    <font>
      <sz val="12"/>
      <color theme="1"/>
      <name val="BIZ UDPゴシック"/>
      <family val="3"/>
      <charset val="128"/>
    </font>
    <font>
      <sz val="9"/>
      <color rgb="FF000000"/>
      <name val="ＭＳ ゴシック"/>
      <family val="3"/>
      <charset val="128"/>
    </font>
    <font>
      <b/>
      <sz val="14"/>
      <name val="BIZ UDPゴシック"/>
      <family val="3"/>
      <charset val="128"/>
    </font>
    <font>
      <sz val="11"/>
      <color theme="1"/>
      <name val="Microsoft YaHei"/>
      <family val="2"/>
      <charset val="134"/>
    </font>
  </fonts>
  <fills count="10">
    <fill>
      <patternFill patternType="none"/>
    </fill>
    <fill>
      <patternFill patternType="gray125"/>
    </fill>
    <fill>
      <patternFill patternType="solid">
        <fgColor rgb="FFE3F2F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FF99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6" fontId="2" fillId="0" borderId="0" applyFont="0" applyFill="0" applyBorder="0" applyAlignment="0" applyProtection="0">
      <alignment vertical="center"/>
    </xf>
    <xf numFmtId="0" fontId="6" fillId="0" borderId="0"/>
    <xf numFmtId="9" fontId="2" fillId="0" borderId="0" applyFont="0" applyFill="0" applyBorder="0" applyAlignment="0" applyProtection="0">
      <alignment vertical="center"/>
    </xf>
    <xf numFmtId="0" fontId="1" fillId="0" borderId="0">
      <alignment vertical="center"/>
    </xf>
  </cellStyleXfs>
  <cellXfs count="181">
    <xf numFmtId="0" fontId="0" fillId="0" borderId="0" xfId="0">
      <alignment vertical="center"/>
    </xf>
    <xf numFmtId="0" fontId="4" fillId="0" borderId="1" xfId="0" applyFont="1" applyBorder="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5" fillId="0" borderId="0" xfId="0" applyFont="1">
      <alignment vertical="center"/>
    </xf>
    <xf numFmtId="6" fontId="4" fillId="0" borderId="1" xfId="1" applyFont="1" applyBorder="1" applyAlignment="1">
      <alignment horizontal="right" vertical="center"/>
    </xf>
    <xf numFmtId="0" fontId="4" fillId="2" borderId="1" xfId="0" applyFont="1" applyFill="1" applyBorder="1" applyAlignment="1">
      <alignment horizontal="center" vertical="center"/>
    </xf>
    <xf numFmtId="176" fontId="4" fillId="0" borderId="1" xfId="1" applyNumberFormat="1" applyFont="1" applyBorder="1" applyAlignment="1">
      <alignment horizontal="right" vertical="center"/>
    </xf>
    <xf numFmtId="0" fontId="8" fillId="0" borderId="0" xfId="0" applyFont="1">
      <alignment vertical="center"/>
    </xf>
    <xf numFmtId="6" fontId="4" fillId="0" borderId="0" xfId="1" applyFont="1" applyBorder="1" applyAlignment="1">
      <alignment horizontal="right" vertical="center"/>
    </xf>
    <xf numFmtId="0" fontId="4" fillId="0" borderId="5" xfId="0" applyFont="1" applyBorder="1">
      <alignment vertical="center"/>
    </xf>
    <xf numFmtId="177" fontId="4" fillId="0" borderId="1" xfId="1" applyNumberFormat="1" applyFont="1" applyBorder="1" applyAlignment="1">
      <alignment horizontal="right" vertical="center"/>
    </xf>
    <xf numFmtId="0" fontId="12" fillId="2" borderId="1" xfId="0" applyFont="1" applyFill="1" applyBorder="1" applyAlignment="1">
      <alignment horizontal="center" vertical="center"/>
    </xf>
    <xf numFmtId="6" fontId="12" fillId="0" borderId="1" xfId="1" applyFont="1" applyBorder="1" applyAlignment="1">
      <alignment horizontal="center" vertical="center"/>
    </xf>
    <xf numFmtId="177" fontId="4" fillId="0" borderId="2" xfId="1" applyNumberFormat="1" applyFont="1" applyBorder="1" applyAlignment="1">
      <alignment horizontal="right" vertical="center"/>
    </xf>
    <xf numFmtId="6" fontId="4" fillId="0" borderId="2" xfId="1" applyFont="1" applyBorder="1" applyAlignment="1">
      <alignment horizontal="right" vertical="center"/>
    </xf>
    <xf numFmtId="0" fontId="4" fillId="2" borderId="3" xfId="0" applyFont="1" applyFill="1" applyBorder="1" applyAlignment="1">
      <alignment horizontal="center" vertical="center"/>
    </xf>
    <xf numFmtId="6" fontId="4" fillId="0" borderId="3" xfId="1" applyFont="1" applyBorder="1" applyAlignment="1">
      <alignment horizontal="right" vertical="center"/>
    </xf>
    <xf numFmtId="177" fontId="4" fillId="0" borderId="6" xfId="1" applyNumberFormat="1" applyFont="1" applyBorder="1" applyAlignment="1">
      <alignment horizontal="right" vertical="center"/>
    </xf>
    <xf numFmtId="6" fontId="4" fillId="0" borderId="6" xfId="1" applyFont="1" applyBorder="1" applyAlignment="1">
      <alignment horizontal="right" vertical="center"/>
    </xf>
    <xf numFmtId="0" fontId="0" fillId="0" borderId="7" xfId="0" applyBorder="1">
      <alignment vertical="center"/>
    </xf>
    <xf numFmtId="0" fontId="4" fillId="0" borderId="7" xfId="0" applyFont="1" applyBorder="1" applyAlignment="1">
      <alignment horizontal="center" vertical="center"/>
    </xf>
    <xf numFmtId="6" fontId="12" fillId="0" borderId="7" xfId="1" applyFont="1" applyBorder="1" applyAlignment="1">
      <alignment horizontal="center" vertical="center"/>
    </xf>
    <xf numFmtId="0" fontId="12" fillId="0" borderId="7" xfId="0" applyFont="1" applyBorder="1" applyAlignment="1">
      <alignment horizontal="center" vertical="center"/>
    </xf>
    <xf numFmtId="0" fontId="4" fillId="0" borderId="7" xfId="0" applyFont="1" applyBorder="1" applyAlignment="1">
      <alignment horizontal="right" vertical="center"/>
    </xf>
    <xf numFmtId="176" fontId="4" fillId="0" borderId="0" xfId="1" applyNumberFormat="1" applyFont="1" applyBorder="1" applyAlignment="1">
      <alignment horizontal="right" vertical="center"/>
    </xf>
    <xf numFmtId="49" fontId="0" fillId="0" borderId="0" xfId="0" applyNumberFormat="1">
      <alignment vertical="center"/>
    </xf>
    <xf numFmtId="0" fontId="0" fillId="0" borderId="0" xfId="0"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177" fontId="0" fillId="0" borderId="0" xfId="0" applyNumberFormat="1" applyAlignment="1">
      <alignment horizontal="center" vertical="center"/>
    </xf>
    <xf numFmtId="6" fontId="0" fillId="0" borderId="0" xfId="1" applyFont="1" applyAlignment="1">
      <alignment horizontal="center" vertical="center"/>
    </xf>
    <xf numFmtId="0" fontId="13" fillId="0" borderId="0" xfId="0" applyFont="1" applyAlignment="1">
      <alignment vertical="center" wrapText="1"/>
    </xf>
    <xf numFmtId="0" fontId="0" fillId="3" borderId="8" xfId="0" applyFill="1" applyBorder="1" applyAlignment="1">
      <alignment horizontal="center" vertical="center" wrapText="1"/>
    </xf>
    <xf numFmtId="0" fontId="4" fillId="0" borderId="1" xfId="1" applyNumberFormat="1" applyFont="1" applyBorder="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15" fillId="0" borderId="0" xfId="0" applyFont="1">
      <alignment vertical="center"/>
    </xf>
    <xf numFmtId="179" fontId="0" fillId="0" borderId="0" xfId="0" applyNumberFormat="1" applyAlignment="1">
      <alignment horizontal="center" vertical="center"/>
    </xf>
    <xf numFmtId="179" fontId="0" fillId="0" borderId="0" xfId="3" applyNumberFormat="1" applyFont="1" applyAlignment="1">
      <alignment horizontal="center" vertical="center"/>
    </xf>
    <xf numFmtId="0" fontId="8" fillId="0" borderId="0" xfId="0" applyFont="1" applyAlignment="1">
      <alignment horizontal="right" vertical="center" shrinkToFit="1"/>
    </xf>
    <xf numFmtId="0" fontId="4" fillId="0" borderId="0" xfId="0" applyFont="1" applyAlignment="1">
      <alignment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0" fillId="0" borderId="0" xfId="0" applyAlignment="1">
      <alignment horizontal="left" vertical="center"/>
    </xf>
    <xf numFmtId="179" fontId="4" fillId="0" borderId="1" xfId="1" applyNumberFormat="1" applyFont="1" applyBorder="1" applyAlignment="1">
      <alignment horizontal="right" vertical="center"/>
    </xf>
    <xf numFmtId="0" fontId="0" fillId="0" borderId="0" xfId="0" applyAlignment="1">
      <alignment horizontal="center" vertical="center" wrapText="1"/>
    </xf>
    <xf numFmtId="177" fontId="0" fillId="0" borderId="9" xfId="0" applyNumberFormat="1" applyBorder="1" applyAlignment="1">
      <alignment horizontal="center" vertical="center"/>
    </xf>
    <xf numFmtId="6" fontId="0" fillId="0" borderId="0" xfId="0" applyNumberFormat="1">
      <alignment vertical="center"/>
    </xf>
    <xf numFmtId="0" fontId="16" fillId="0" borderId="0" xfId="0" applyFont="1" applyAlignment="1">
      <alignment horizontal="center" vertical="center" wrapText="1"/>
    </xf>
    <xf numFmtId="177" fontId="17"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0" fillId="0" borderId="0" xfId="0" applyAlignment="1">
      <alignment horizontal="right" vertical="center" shrinkToFit="1"/>
    </xf>
    <xf numFmtId="0" fontId="0" fillId="0" borderId="1" xfId="0" applyBorder="1" applyAlignment="1">
      <alignment horizontal="center" vertical="center"/>
    </xf>
    <xf numFmtId="0" fontId="0" fillId="0" borderId="1" xfId="0" applyBorder="1" applyAlignment="1">
      <alignment horizontal="right" vertical="center" shrinkToFit="1"/>
    </xf>
    <xf numFmtId="6" fontId="0" fillId="0" borderId="1" xfId="0" applyNumberFormat="1" applyBorder="1">
      <alignment vertical="center"/>
    </xf>
    <xf numFmtId="178" fontId="0" fillId="0" borderId="1" xfId="0" applyNumberFormat="1" applyBorder="1">
      <alignment vertical="center"/>
    </xf>
    <xf numFmtId="0" fontId="19" fillId="3" borderId="7" xfId="0" applyFont="1" applyFill="1" applyBorder="1" applyAlignment="1">
      <alignment horizontal="center" vertical="center"/>
    </xf>
    <xf numFmtId="6" fontId="19" fillId="0" borderId="0" xfId="1" applyFont="1" applyAlignment="1">
      <alignment horizontal="center" vertical="center"/>
    </xf>
    <xf numFmtId="6" fontId="19" fillId="0" borderId="0" xfId="0" applyNumberFormat="1" applyFont="1">
      <alignment vertical="center"/>
    </xf>
    <xf numFmtId="0" fontId="19" fillId="0" borderId="0" xfId="0" applyFont="1">
      <alignment vertical="center"/>
    </xf>
    <xf numFmtId="0" fontId="19" fillId="0" borderId="0" xfId="0" applyFont="1" applyAlignment="1">
      <alignment horizontal="center" vertical="center"/>
    </xf>
    <xf numFmtId="0" fontId="0" fillId="0" borderId="1" xfId="0" applyBorder="1">
      <alignment vertical="center"/>
    </xf>
    <xf numFmtId="178" fontId="18" fillId="0" borderId="1" xfId="0" applyNumberFormat="1" applyFont="1" applyBorder="1" applyAlignment="1">
      <alignment horizontal="center" vertical="center"/>
    </xf>
    <xf numFmtId="0" fontId="0" fillId="4" borderId="0" xfId="0" applyFill="1" applyAlignment="1">
      <alignment horizontal="center" vertical="center"/>
    </xf>
    <xf numFmtId="0" fontId="0" fillId="4" borderId="7" xfId="0" applyFill="1" applyBorder="1" applyAlignment="1">
      <alignment horizontal="center" vertical="center"/>
    </xf>
    <xf numFmtId="0" fontId="21" fillId="0" borderId="0" xfId="0" applyFont="1" applyAlignment="1">
      <alignment horizontal="center" vertical="center"/>
    </xf>
    <xf numFmtId="177" fontId="0" fillId="0" borderId="0" xfId="0" applyNumberFormat="1" applyAlignment="1">
      <alignment horizontal="center" vertical="center" shrinkToFit="1"/>
    </xf>
    <xf numFmtId="177" fontId="17" fillId="0" borderId="0" xfId="0" applyNumberFormat="1" applyFont="1">
      <alignment vertical="center"/>
    </xf>
    <xf numFmtId="6" fontId="0" fillId="0" borderId="0" xfId="0" applyNumberFormat="1" applyAlignment="1">
      <alignment horizontal="center" vertical="center"/>
    </xf>
    <xf numFmtId="0" fontId="4" fillId="3" borderId="1" xfId="0" applyFont="1" applyFill="1" applyBorder="1" applyAlignment="1">
      <alignment horizontal="center" vertical="center"/>
    </xf>
    <xf numFmtId="177" fontId="4" fillId="0" borderId="1" xfId="1" applyNumberFormat="1" applyFont="1" applyBorder="1" applyAlignment="1">
      <alignment horizontal="center" vertical="center"/>
    </xf>
    <xf numFmtId="0" fontId="9" fillId="0" borderId="0" xfId="0" applyFont="1" applyAlignment="1">
      <alignment horizontal="right" vertical="center" shrinkToFit="1"/>
    </xf>
    <xf numFmtId="0" fontId="27" fillId="0" borderId="0" xfId="0" applyFont="1" applyAlignment="1">
      <alignment horizontal="center" vertical="center"/>
    </xf>
    <xf numFmtId="0" fontId="0" fillId="0" borderId="12" xfId="0" applyBorder="1">
      <alignment vertical="center"/>
    </xf>
    <xf numFmtId="0" fontId="4" fillId="0" borderId="12" xfId="0" applyFont="1" applyBorder="1" applyAlignment="1">
      <alignment horizontal="right" vertical="center"/>
    </xf>
    <xf numFmtId="0" fontId="0" fillId="0" borderId="9" xfId="0" applyBorder="1">
      <alignment vertical="center"/>
    </xf>
    <xf numFmtId="0" fontId="4" fillId="0" borderId="9" xfId="0" applyFont="1" applyBorder="1" applyAlignment="1">
      <alignment horizontal="right" vertical="center"/>
    </xf>
    <xf numFmtId="0" fontId="28" fillId="0" borderId="0" xfId="0" applyFont="1" applyAlignment="1">
      <alignment vertical="center" shrinkToFit="1"/>
    </xf>
    <xf numFmtId="0" fontId="0" fillId="6" borderId="0" xfId="0" applyFill="1" applyAlignment="1">
      <alignment horizontal="center" vertical="center"/>
    </xf>
    <xf numFmtId="0" fontId="0" fillId="0" borderId="0" xfId="0" applyAlignment="1">
      <alignment horizontal="center" vertical="center" shrinkToFit="1"/>
    </xf>
    <xf numFmtId="0" fontId="0" fillId="4" borderId="0" xfId="0" applyFill="1" applyAlignment="1">
      <alignment horizontal="center" vertical="center" shrinkToFit="1"/>
    </xf>
    <xf numFmtId="177" fontId="0" fillId="5" borderId="0" xfId="0" applyNumberFormat="1" applyFill="1" applyAlignment="1">
      <alignment horizontal="center" vertical="center" shrinkToFit="1"/>
    </xf>
    <xf numFmtId="6" fontId="0" fillId="5" borderId="0" xfId="1" applyFont="1" applyFill="1" applyAlignment="1">
      <alignment horizontal="center" vertical="center" shrinkToFit="1"/>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3" borderId="11" xfId="0" applyFill="1" applyBorder="1" applyAlignment="1">
      <alignment horizontal="center" vertical="center"/>
    </xf>
    <xf numFmtId="0" fontId="25" fillId="0" borderId="0" xfId="0" applyFont="1" applyAlignment="1">
      <alignment horizontal="center" vertical="center"/>
    </xf>
    <xf numFmtId="0" fontId="30" fillId="0" borderId="0" xfId="0" applyFont="1">
      <alignment vertical="center"/>
    </xf>
    <xf numFmtId="0" fontId="25" fillId="0" borderId="1" xfId="0" applyFont="1" applyBorder="1" applyAlignment="1">
      <alignment horizontal="center" vertical="center"/>
    </xf>
    <xf numFmtId="0" fontId="22" fillId="0" borderId="0" xfId="0" applyFont="1" applyAlignment="1">
      <alignment horizontal="left" vertical="center"/>
    </xf>
    <xf numFmtId="0" fontId="0" fillId="0" borderId="12" xfId="0" applyBorder="1" applyAlignment="1">
      <alignment vertical="center" shrinkToFit="1"/>
    </xf>
    <xf numFmtId="0" fontId="0" fillId="0" borderId="9" xfId="0" applyBorder="1" applyAlignment="1">
      <alignment vertical="center" shrinkToFit="1"/>
    </xf>
    <xf numFmtId="0" fontId="0" fillId="5" borderId="0" xfId="0" applyFill="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right" vertical="center" shrinkToFit="1"/>
    </xf>
    <xf numFmtId="0" fontId="24" fillId="7" borderId="1" xfId="0" applyFont="1" applyFill="1" applyBorder="1" applyAlignment="1">
      <alignment horizontal="center" vertical="center"/>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8" fillId="0" borderId="16" xfId="0" applyFont="1" applyBorder="1" applyAlignment="1">
      <alignment horizontal="center" vertical="center"/>
    </xf>
    <xf numFmtId="178" fontId="18" fillId="0" borderId="17" xfId="0" applyNumberFormat="1" applyFont="1" applyBorder="1" applyAlignment="1">
      <alignment horizontal="center" vertical="center"/>
    </xf>
    <xf numFmtId="0" fontId="32" fillId="3" borderId="8" xfId="0" applyFont="1" applyFill="1" applyBorder="1" applyAlignment="1">
      <alignment horizontal="center" vertical="center"/>
    </xf>
    <xf numFmtId="0" fontId="34" fillId="0" borderId="0" xfId="0" applyFont="1" applyAlignment="1">
      <alignment vertical="center" wrapText="1"/>
    </xf>
    <xf numFmtId="0" fontId="35" fillId="2" borderId="1" xfId="0" applyFont="1" applyFill="1" applyBorder="1" applyAlignment="1">
      <alignment horizontal="center" vertical="center"/>
    </xf>
    <xf numFmtId="0" fontId="4" fillId="0" borderId="19" xfId="0" applyFont="1" applyBorder="1" applyAlignment="1">
      <alignment horizontal="right" vertical="center"/>
    </xf>
    <xf numFmtId="0" fontId="22" fillId="0" borderId="0" xfId="0" applyFont="1" applyAlignment="1">
      <alignment vertical="center" shrinkToFit="1"/>
    </xf>
    <xf numFmtId="178" fontId="0" fillId="0" borderId="0" xfId="0" applyNumberFormat="1">
      <alignment vertical="center"/>
    </xf>
    <xf numFmtId="178" fontId="0" fillId="0" borderId="0" xfId="3" applyNumberFormat="1" applyFont="1" applyAlignment="1">
      <alignment horizontal="right" vertical="center"/>
    </xf>
    <xf numFmtId="177" fontId="36" fillId="8" borderId="9" xfId="0" applyNumberFormat="1" applyFont="1" applyFill="1" applyBorder="1" applyAlignment="1">
      <alignment horizontal="center" vertical="center"/>
    </xf>
    <xf numFmtId="0" fontId="21" fillId="0" borderId="0" xfId="0" applyFont="1" applyAlignment="1">
      <alignment horizontal="center" vertical="top"/>
    </xf>
    <xf numFmtId="0" fontId="0" fillId="7" borderId="20" xfId="0" applyFill="1" applyBorder="1" applyAlignment="1">
      <alignment horizontal="center" vertical="center"/>
    </xf>
    <xf numFmtId="0" fontId="18" fillId="0" borderId="5" xfId="0" applyFont="1" applyBorder="1" applyAlignment="1">
      <alignment horizontal="center" vertical="center"/>
    </xf>
    <xf numFmtId="0" fontId="0" fillId="7" borderId="1" xfId="0" applyFill="1" applyBorder="1" applyAlignment="1">
      <alignment horizontal="center" vertical="center" shrinkToFit="1"/>
    </xf>
    <xf numFmtId="177" fontId="37" fillId="0" borderId="0" xfId="0" applyNumberFormat="1" applyFont="1" applyAlignment="1">
      <alignment horizontal="right"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2" fillId="0" borderId="22" xfId="0" applyFont="1" applyBorder="1" applyAlignment="1">
      <alignment horizontal="center" vertical="center" shrinkToFit="1"/>
    </xf>
    <xf numFmtId="0" fontId="0" fillId="6" borderId="22" xfId="0" applyFill="1" applyBorder="1" applyAlignment="1">
      <alignment horizontal="center" vertical="center" shrinkToFit="1"/>
    </xf>
    <xf numFmtId="0" fontId="0" fillId="3" borderId="18" xfId="0" applyFill="1" applyBorder="1" applyAlignment="1">
      <alignment horizontal="center" vertical="center" shrinkToFit="1"/>
    </xf>
    <xf numFmtId="0" fontId="28" fillId="0" borderId="0" xfId="0" applyFont="1" applyAlignment="1">
      <alignment horizontal="center" vertical="center" shrinkToFit="1"/>
    </xf>
    <xf numFmtId="181" fontId="23" fillId="0" borderId="0" xfId="0" applyNumberFormat="1" applyFont="1" applyAlignment="1">
      <alignment horizontal="right" vertical="center" shrinkToFit="1"/>
    </xf>
    <xf numFmtId="181" fontId="23" fillId="0" borderId="0" xfId="1" applyNumberFormat="1" applyFont="1" applyFill="1" applyBorder="1" applyAlignment="1">
      <alignment horizontal="right" vertical="center" shrinkToFit="1"/>
    </xf>
    <xf numFmtId="0" fontId="0" fillId="3" borderId="25" xfId="0" applyFill="1" applyBorder="1" applyAlignment="1">
      <alignment horizontal="center" vertical="center" shrinkToFit="1"/>
    </xf>
    <xf numFmtId="177" fontId="28" fillId="0" borderId="0" xfId="0" applyNumberFormat="1" applyFont="1" applyAlignment="1">
      <alignment horizontal="center" vertical="center" shrinkToFit="1"/>
    </xf>
    <xf numFmtId="181" fontId="23" fillId="0" borderId="0" xfId="1" applyNumberFormat="1" applyFont="1" applyBorder="1" applyAlignment="1">
      <alignment horizontal="right" vertical="center" shrinkToFit="1"/>
    </xf>
    <xf numFmtId="0" fontId="22" fillId="3" borderId="25" xfId="0" applyFont="1" applyFill="1" applyBorder="1" applyAlignment="1">
      <alignment horizontal="center" vertical="center" shrinkToFit="1"/>
    </xf>
    <xf numFmtId="0" fontId="19" fillId="0" borderId="0" xfId="0" applyFont="1" applyAlignment="1">
      <alignment horizontal="center" vertical="center" shrinkToFit="1"/>
    </xf>
    <xf numFmtId="0" fontId="0" fillId="3" borderId="26" xfId="0" applyFill="1" applyBorder="1" applyAlignment="1">
      <alignment horizontal="center" vertical="center" shrinkToFit="1"/>
    </xf>
    <xf numFmtId="0" fontId="0" fillId="5" borderId="27" xfId="0" applyFill="1" applyBorder="1" applyAlignment="1">
      <alignment horizontal="center" vertical="center" shrinkToFit="1"/>
    </xf>
    <xf numFmtId="0" fontId="0" fillId="0" borderId="28" xfId="0" applyBorder="1" applyAlignment="1">
      <alignment vertical="center" shrinkToFit="1"/>
    </xf>
    <xf numFmtId="0" fontId="28" fillId="0" borderId="28" xfId="0" applyFont="1" applyBorder="1" applyAlignment="1">
      <alignment vertical="center" shrinkToFit="1"/>
    </xf>
    <xf numFmtId="181" fontId="0" fillId="5" borderId="28" xfId="0" applyNumberFormat="1" applyFill="1" applyBorder="1" applyAlignment="1">
      <alignment horizontal="center" vertical="center" shrinkToFit="1"/>
    </xf>
    <xf numFmtId="177" fontId="37" fillId="5" borderId="24" xfId="0" applyNumberFormat="1" applyFont="1" applyFill="1" applyBorder="1" applyAlignment="1">
      <alignment horizontal="right" vertical="center"/>
    </xf>
    <xf numFmtId="177" fontId="37" fillId="5" borderId="24" xfId="1" applyNumberFormat="1" applyFont="1" applyFill="1" applyBorder="1" applyAlignment="1">
      <alignment horizontal="right" vertical="center"/>
    </xf>
    <xf numFmtId="177" fontId="37" fillId="5" borderId="23" xfId="0" applyNumberFormat="1" applyFont="1" applyFill="1" applyBorder="1" applyAlignment="1">
      <alignment horizontal="center" vertical="center"/>
    </xf>
    <xf numFmtId="0" fontId="38" fillId="0" borderId="0" xfId="0" applyFont="1">
      <alignment vertical="center"/>
    </xf>
    <xf numFmtId="177" fontId="39" fillId="5" borderId="29" xfId="0" applyNumberFormat="1" applyFont="1" applyFill="1" applyBorder="1" applyAlignment="1">
      <alignment horizontal="right" vertical="center"/>
    </xf>
    <xf numFmtId="6" fontId="0" fillId="0" borderId="0" xfId="0" applyNumberFormat="1" applyAlignment="1">
      <alignment vertical="center" shrinkToFit="1"/>
    </xf>
    <xf numFmtId="6" fontId="26" fillId="0" borderId="0" xfId="1" applyFont="1" applyAlignment="1">
      <alignment horizontal="right" vertical="center" shrinkToFit="1"/>
    </xf>
    <xf numFmtId="177" fontId="26" fillId="0" borderId="0" xfId="0" applyNumberFormat="1" applyFont="1" applyAlignment="1">
      <alignment horizontal="right" vertical="center" shrinkToFit="1"/>
    </xf>
    <xf numFmtId="6" fontId="25" fillId="9" borderId="0" xfId="0" applyNumberFormat="1" applyFont="1" applyFill="1">
      <alignment vertical="center"/>
    </xf>
    <xf numFmtId="6" fontId="0" fillId="9" borderId="0" xfId="1" applyFont="1" applyFill="1" applyAlignment="1">
      <alignment horizontal="center" vertical="center"/>
    </xf>
    <xf numFmtId="177" fontId="0" fillId="9" borderId="0" xfId="0" applyNumberFormat="1" applyFill="1" applyAlignment="1">
      <alignment horizontal="center" vertical="center"/>
    </xf>
    <xf numFmtId="6" fontId="0" fillId="7" borderId="0" xfId="0" applyNumberFormat="1" applyFill="1">
      <alignment vertical="center"/>
    </xf>
    <xf numFmtId="0" fontId="1" fillId="0" borderId="0" xfId="4">
      <alignment vertical="center"/>
    </xf>
    <xf numFmtId="0" fontId="12" fillId="2"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0" fillId="3" borderId="0" xfId="0" applyFill="1" applyAlignment="1">
      <alignment horizontal="center" vertical="center" shrinkToFit="1"/>
    </xf>
    <xf numFmtId="182" fontId="0" fillId="0" borderId="1" xfId="0" applyNumberFormat="1" applyBorder="1" applyAlignment="1">
      <alignment horizontal="right" vertical="center" shrinkToFit="1"/>
    </xf>
    <xf numFmtId="0" fontId="0" fillId="0" borderId="0" xfId="0" applyAlignment="1">
      <alignment horizontal="center" vertical="center" shrinkToFit="1"/>
    </xf>
    <xf numFmtId="0" fontId="0" fillId="0" borderId="0" xfId="0" applyAlignment="1">
      <alignment vertical="center" shrinkToFit="1"/>
    </xf>
    <xf numFmtId="0" fontId="20" fillId="0" borderId="30" xfId="0" applyFont="1" applyBorder="1" applyAlignment="1">
      <alignment horizontal="center" vertical="center"/>
    </xf>
    <xf numFmtId="0" fontId="20" fillId="0" borderId="19" xfId="0" applyFont="1" applyBorder="1" applyAlignment="1">
      <alignment horizontal="center" vertical="center"/>
    </xf>
    <xf numFmtId="0" fontId="0" fillId="0" borderId="19" xfId="0" applyBorder="1">
      <alignment vertical="center"/>
    </xf>
    <xf numFmtId="0" fontId="0" fillId="0" borderId="31" xfId="0" applyBorder="1">
      <alignment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0" fillId="0" borderId="9" xfId="0" applyBorder="1">
      <alignment vertical="center"/>
    </xf>
    <xf numFmtId="0" fontId="0" fillId="0" borderId="11" xfId="0" applyBorder="1">
      <alignment vertical="center"/>
    </xf>
    <xf numFmtId="0" fontId="11" fillId="0" borderId="0" xfId="0" applyFont="1">
      <alignment vertical="center"/>
    </xf>
    <xf numFmtId="0" fontId="7" fillId="0" borderId="4" xfId="0" applyFont="1" applyBorder="1" applyAlignment="1">
      <alignment horizontal="center" shrinkToFit="1"/>
    </xf>
    <xf numFmtId="0" fontId="0" fillId="0" borderId="5" xfId="0" applyBorder="1" applyAlignment="1">
      <alignment shrinkToFit="1"/>
    </xf>
    <xf numFmtId="0" fontId="10" fillId="0" borderId="0" xfId="0" applyFont="1" applyAlignment="1">
      <alignment horizontal="right" vertical="center"/>
    </xf>
    <xf numFmtId="180" fontId="4" fillId="0" borderId="0" xfId="0" applyNumberFormat="1" applyFont="1" applyAlignment="1">
      <alignment horizontal="left" vertical="center"/>
    </xf>
    <xf numFmtId="180" fontId="0" fillId="0" borderId="0" xfId="0" applyNumberFormat="1" applyAlignment="1">
      <alignment horizontal="left" vertical="center"/>
    </xf>
    <xf numFmtId="0" fontId="29" fillId="0" borderId="0" xfId="0" applyFont="1">
      <alignment vertical="center"/>
    </xf>
    <xf numFmtId="0" fontId="11" fillId="0" borderId="0" xfId="0" applyFont="1" applyAlignment="1">
      <alignment horizontal="center" vertical="center"/>
    </xf>
    <xf numFmtId="0" fontId="33" fillId="0" borderId="0" xfId="0" applyFont="1">
      <alignment vertical="center"/>
    </xf>
    <xf numFmtId="0" fontId="0" fillId="0" borderId="0" xfId="0" applyAlignment="1">
      <alignment horizontal="left" vertical="center"/>
    </xf>
    <xf numFmtId="0" fontId="10" fillId="0" borderId="0" xfId="0" applyFont="1" applyAlignment="1">
      <alignment horizontal="center"/>
    </xf>
    <xf numFmtId="0" fontId="23" fillId="0" borderId="0" xfId="0" applyFont="1" applyAlignment="1">
      <alignment vertical="center" shrinkToFit="1"/>
    </xf>
  </cellXfs>
  <cellStyles count="5">
    <cellStyle name="パーセント" xfId="3" builtinId="5"/>
    <cellStyle name="通貨" xfId="1" builtinId="7"/>
    <cellStyle name="標準" xfId="0" builtinId="0"/>
    <cellStyle name="標準 2" xfId="2" xr:uid="{647913FF-3500-4572-8ADB-65A71B253AA3}"/>
    <cellStyle name="標準 3" xfId="4" xr:uid="{10ED9EFA-4B44-46B1-A3BF-B7AAE897E8B8}"/>
  </cellStyles>
  <dxfs count="0"/>
  <tableStyles count="0" defaultTableStyle="TableStyleMedium2" defaultPivotStyle="PivotStyleLight16"/>
  <colors>
    <mruColors>
      <color rgb="FFFF99CC"/>
      <color rgb="FFFF6699"/>
      <color rgb="FFE3F2FC"/>
      <color rgb="FFE5F1FF"/>
      <color rgb="FFE5EEFF"/>
      <color rgb="FFED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E160-2E64-403C-9284-B642244378D8}">
  <sheetPr codeName="Sheet1"/>
  <dimension ref="A1:E31"/>
  <sheetViews>
    <sheetView tabSelected="1" topLeftCell="A7" workbookViewId="0">
      <selection activeCell="C32" sqref="C32"/>
    </sheetView>
  </sheetViews>
  <sheetFormatPr defaultRowHeight="13" x14ac:dyDescent="0.2"/>
  <cols>
    <col min="1" max="1" width="2.87890625" customWidth="1"/>
    <col min="2" max="2" width="2.9375" style="46" customWidth="1"/>
    <col min="3" max="3" width="40" customWidth="1"/>
    <col min="4" max="4" width="24.17578125" customWidth="1"/>
    <col min="5" max="5" width="25.46875" customWidth="1"/>
  </cols>
  <sheetData>
    <row r="1" spans="1:5" x14ac:dyDescent="0.2">
      <c r="D1" t="s">
        <v>142</v>
      </c>
      <c r="E1" t="s">
        <v>141</v>
      </c>
    </row>
    <row r="2" spans="1:5" x14ac:dyDescent="0.2">
      <c r="A2">
        <v>1</v>
      </c>
      <c r="C2" s="46" t="s">
        <v>274</v>
      </c>
      <c r="D2" s="46"/>
      <c r="E2" s="46"/>
    </row>
    <row r="3" spans="1:5" x14ac:dyDescent="0.2">
      <c r="A3">
        <v>2</v>
      </c>
      <c r="C3" s="46" t="s">
        <v>273</v>
      </c>
      <c r="D3" s="46"/>
      <c r="E3" s="46"/>
    </row>
    <row r="4" spans="1:5" x14ac:dyDescent="0.2">
      <c r="A4">
        <v>3</v>
      </c>
      <c r="C4" s="46" t="s">
        <v>280</v>
      </c>
      <c r="D4" s="46"/>
      <c r="E4" s="46"/>
    </row>
    <row r="5" spans="1:5" x14ac:dyDescent="0.2">
      <c r="A5">
        <v>4</v>
      </c>
      <c r="C5" s="46" t="s">
        <v>0</v>
      </c>
      <c r="D5" s="46"/>
      <c r="E5" s="46"/>
    </row>
    <row r="6" spans="1:5" x14ac:dyDescent="0.2">
      <c r="A6">
        <v>5</v>
      </c>
      <c r="C6" s="46" t="s">
        <v>276</v>
      </c>
      <c r="D6" s="46"/>
      <c r="E6" s="46"/>
    </row>
    <row r="7" spans="1:5" x14ac:dyDescent="0.2">
      <c r="A7">
        <v>6</v>
      </c>
      <c r="C7" s="180" t="s">
        <v>275</v>
      </c>
      <c r="D7" s="46"/>
      <c r="E7" s="46" t="s">
        <v>180</v>
      </c>
    </row>
    <row r="8" spans="1:5" x14ac:dyDescent="0.2">
      <c r="A8">
        <v>7</v>
      </c>
      <c r="C8" s="115" t="s">
        <v>277</v>
      </c>
      <c r="E8" s="46" t="s">
        <v>291</v>
      </c>
    </row>
    <row r="9" spans="1:5" x14ac:dyDescent="0.2">
      <c r="A9">
        <v>8</v>
      </c>
      <c r="C9" s="46" t="s">
        <v>278</v>
      </c>
      <c r="D9" s="46"/>
      <c r="E9" s="46"/>
    </row>
    <row r="10" spans="1:5" x14ac:dyDescent="0.2">
      <c r="A10">
        <v>9</v>
      </c>
      <c r="C10" s="46" t="s">
        <v>286</v>
      </c>
      <c r="D10" s="46"/>
      <c r="E10" s="46" t="s">
        <v>289</v>
      </c>
    </row>
    <row r="11" spans="1:5" x14ac:dyDescent="0.2">
      <c r="A11">
        <v>10</v>
      </c>
      <c r="C11" s="46" t="s">
        <v>287</v>
      </c>
      <c r="D11" s="46"/>
      <c r="E11" s="46" t="s">
        <v>290</v>
      </c>
    </row>
    <row r="12" spans="1:5" x14ac:dyDescent="0.2">
      <c r="A12">
        <v>11</v>
      </c>
      <c r="C12" s="46" t="s">
        <v>288</v>
      </c>
      <c r="E12" s="46" t="s">
        <v>290</v>
      </c>
    </row>
    <row r="13" spans="1:5" x14ac:dyDescent="0.2">
      <c r="A13">
        <v>12</v>
      </c>
      <c r="C13" s="46" t="s">
        <v>279</v>
      </c>
      <c r="D13" s="46"/>
      <c r="E13" s="46"/>
    </row>
    <row r="14" spans="1:5" x14ac:dyDescent="0.2">
      <c r="C14" s="46"/>
      <c r="D14" s="46"/>
      <c r="E14" s="46"/>
    </row>
    <row r="15" spans="1:5" x14ac:dyDescent="0.2">
      <c r="B15" s="57" t="s">
        <v>281</v>
      </c>
      <c r="C15" s="46" t="s">
        <v>285</v>
      </c>
      <c r="D15" s="46"/>
      <c r="E15" s="46"/>
    </row>
    <row r="16" spans="1:5" x14ac:dyDescent="0.2">
      <c r="B16" s="57" t="s">
        <v>281</v>
      </c>
      <c r="C16" s="46" t="s">
        <v>282</v>
      </c>
      <c r="D16" s="46"/>
      <c r="E16" s="46"/>
    </row>
    <row r="17" spans="2:5" x14ac:dyDescent="0.2">
      <c r="B17" s="57" t="s">
        <v>281</v>
      </c>
      <c r="C17" s="46" t="s">
        <v>283</v>
      </c>
      <c r="D17" s="46"/>
      <c r="E17" s="46"/>
    </row>
    <row r="18" spans="2:5" x14ac:dyDescent="0.2">
      <c r="B18" s="57" t="s">
        <v>281</v>
      </c>
      <c r="C18" s="46" t="s">
        <v>284</v>
      </c>
      <c r="D18" s="46"/>
      <c r="E18" s="46"/>
    </row>
    <row r="19" spans="2:5" x14ac:dyDescent="0.2">
      <c r="C19" s="46"/>
      <c r="D19" s="46"/>
      <c r="E19" s="46"/>
    </row>
    <row r="20" spans="2:5" x14ac:dyDescent="0.2">
      <c r="C20" s="46" t="s">
        <v>1</v>
      </c>
      <c r="D20" s="46"/>
      <c r="E20" s="46"/>
    </row>
    <row r="21" spans="2:5" x14ac:dyDescent="0.2">
      <c r="C21" s="46" t="s">
        <v>163</v>
      </c>
      <c r="D21" s="46" t="s">
        <v>166</v>
      </c>
      <c r="E21" s="46"/>
    </row>
    <row r="22" spans="2:5" x14ac:dyDescent="0.2">
      <c r="C22" s="46" t="s">
        <v>2</v>
      </c>
      <c r="D22" s="46" t="s">
        <v>167</v>
      </c>
      <c r="E22" s="46"/>
    </row>
    <row r="23" spans="2:5" x14ac:dyDescent="0.2">
      <c r="C23" s="46" t="s">
        <v>3</v>
      </c>
      <c r="D23" s="46"/>
      <c r="E23" s="46"/>
    </row>
    <row r="24" spans="2:5" x14ac:dyDescent="0.2">
      <c r="C24" s="46" t="s">
        <v>4</v>
      </c>
      <c r="D24" s="46"/>
      <c r="E24" s="46"/>
    </row>
    <row r="25" spans="2:5" x14ac:dyDescent="0.2">
      <c r="C25" s="46" t="s">
        <v>5</v>
      </c>
      <c r="D25" s="46"/>
      <c r="E25" s="46"/>
    </row>
    <row r="26" spans="2:5" x14ac:dyDescent="0.2">
      <c r="C26" s="46"/>
      <c r="D26" s="46"/>
      <c r="E26" s="46"/>
    </row>
    <row r="27" spans="2:5" x14ac:dyDescent="0.2">
      <c r="C27" s="46"/>
      <c r="D27" s="46"/>
      <c r="E27" s="46"/>
    </row>
    <row r="28" spans="2:5" x14ac:dyDescent="0.2">
      <c r="C28" s="46" t="s">
        <v>222</v>
      </c>
    </row>
    <row r="29" spans="2:5" x14ac:dyDescent="0.2">
      <c r="C29" s="46" t="s">
        <v>223</v>
      </c>
    </row>
    <row r="31" spans="2:5" x14ac:dyDescent="0.2">
      <c r="C31" t="s">
        <v>145</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57609-BC02-434B-96E6-3F1005EB736F}">
  <sheetPr codeName="Sheet8"/>
  <dimension ref="A1:I14"/>
  <sheetViews>
    <sheetView workbookViewId="0">
      <selection activeCell="I15" sqref="I15"/>
    </sheetView>
  </sheetViews>
  <sheetFormatPr defaultRowHeight="13" x14ac:dyDescent="0.2"/>
  <cols>
    <col min="1" max="1" width="5.05859375" customWidth="1"/>
    <col min="3" max="4" width="8.9375" style="29"/>
    <col min="6" max="6" width="8.9375" style="29"/>
    <col min="7" max="7" width="7.703125" customWidth="1"/>
    <col min="8" max="8" width="3.46875" style="96" customWidth="1"/>
    <col min="9" max="9" width="8.9375" style="29"/>
  </cols>
  <sheetData>
    <row r="1" spans="1:9" ht="47.5" customHeight="1" x14ac:dyDescent="0.2">
      <c r="A1" s="97" t="s">
        <v>134</v>
      </c>
    </row>
    <row r="2" spans="1:9" ht="15" customHeight="1" x14ac:dyDescent="0.2">
      <c r="A2" s="58" t="s">
        <v>62</v>
      </c>
      <c r="B2" s="59" t="s">
        <v>97</v>
      </c>
      <c r="C2" s="69" t="s">
        <v>71</v>
      </c>
      <c r="D2" s="69" t="s">
        <v>124</v>
      </c>
      <c r="E2" s="31" t="s">
        <v>120</v>
      </c>
      <c r="F2" s="31" t="s">
        <v>124</v>
      </c>
      <c r="G2" s="175" t="s">
        <v>125</v>
      </c>
      <c r="I2" s="29" t="s">
        <v>126</v>
      </c>
    </row>
    <row r="3" spans="1:9" ht="15" customHeight="1" x14ac:dyDescent="0.2">
      <c r="A3" s="58">
        <v>1</v>
      </c>
      <c r="B3" s="59" t="str">
        <f>'１-12明細'!A3</f>
        <v>矢野 マチ子</v>
      </c>
      <c r="C3" s="89">
        <v>128</v>
      </c>
      <c r="D3" s="90" t="s">
        <v>123</v>
      </c>
      <c r="E3" s="91">
        <v>577.5</v>
      </c>
      <c r="F3" s="92" t="s">
        <v>123</v>
      </c>
      <c r="G3" s="175"/>
      <c r="H3" s="98" t="s">
        <v>123</v>
      </c>
      <c r="I3" s="29">
        <v>10000</v>
      </c>
    </row>
    <row r="4" spans="1:9" ht="15" customHeight="1" x14ac:dyDescent="0.2">
      <c r="A4" s="58">
        <v>2</v>
      </c>
      <c r="B4" s="59" t="str">
        <f>'１-12明細'!A20</f>
        <v>関谷 愛子</v>
      </c>
      <c r="C4" s="89">
        <v>61</v>
      </c>
      <c r="D4" s="90" t="s">
        <v>123</v>
      </c>
      <c r="E4" s="91">
        <v>212.5</v>
      </c>
      <c r="F4" s="92" t="s">
        <v>123</v>
      </c>
      <c r="G4" s="175"/>
      <c r="H4" s="98" t="s">
        <v>123</v>
      </c>
      <c r="I4" s="29">
        <v>10000</v>
      </c>
    </row>
    <row r="5" spans="1:9" ht="15" customHeight="1" x14ac:dyDescent="0.2">
      <c r="A5" s="58">
        <v>3</v>
      </c>
      <c r="B5" s="59" t="str">
        <f>'１-12明細'!A37</f>
        <v>中村 珠美</v>
      </c>
      <c r="C5" s="89">
        <v>30</v>
      </c>
      <c r="D5" s="94" t="s">
        <v>122</v>
      </c>
      <c r="E5" s="91">
        <v>32</v>
      </c>
      <c r="F5" s="92" t="s">
        <v>122</v>
      </c>
      <c r="G5" s="175"/>
      <c r="H5" s="98" t="s">
        <v>122</v>
      </c>
      <c r="I5" s="29">
        <v>7000</v>
      </c>
    </row>
    <row r="6" spans="1:9" ht="15" customHeight="1" x14ac:dyDescent="0.2">
      <c r="A6" s="58">
        <v>4</v>
      </c>
      <c r="B6" s="59" t="str">
        <f>'１-12明細'!A54</f>
        <v>山田 祐子</v>
      </c>
      <c r="C6" s="89">
        <v>80</v>
      </c>
      <c r="D6" s="90" t="s">
        <v>123</v>
      </c>
      <c r="E6" s="91">
        <v>234</v>
      </c>
      <c r="F6" s="92" t="s">
        <v>123</v>
      </c>
      <c r="G6" s="175"/>
      <c r="H6" s="98" t="s">
        <v>123</v>
      </c>
      <c r="I6" s="29">
        <v>10000</v>
      </c>
    </row>
    <row r="7" spans="1:9" ht="15" customHeight="1" x14ac:dyDescent="0.2">
      <c r="A7" s="58">
        <v>5</v>
      </c>
      <c r="B7" s="59" t="str">
        <f>'１-12明細'!A71</f>
        <v>渡邉 好美</v>
      </c>
      <c r="C7" s="93">
        <v>56</v>
      </c>
      <c r="D7" s="90" t="s">
        <v>123</v>
      </c>
      <c r="E7" s="91">
        <v>220</v>
      </c>
      <c r="F7" s="95" t="s">
        <v>123</v>
      </c>
      <c r="G7" s="175"/>
      <c r="H7" s="98" t="s">
        <v>123</v>
      </c>
      <c r="I7" s="29">
        <v>10000</v>
      </c>
    </row>
    <row r="8" spans="1:9" ht="15" customHeight="1" x14ac:dyDescent="0.2">
      <c r="A8" s="58">
        <v>6</v>
      </c>
      <c r="B8" s="59" t="str">
        <f>'１-12明細'!A88</f>
        <v>古関 百香</v>
      </c>
      <c r="C8" s="89">
        <v>42</v>
      </c>
      <c r="D8" s="90" t="s">
        <v>122</v>
      </c>
      <c r="E8" s="91">
        <v>120.5</v>
      </c>
      <c r="F8" s="92" t="s">
        <v>122</v>
      </c>
      <c r="G8" s="175"/>
      <c r="H8" s="98" t="s">
        <v>122</v>
      </c>
      <c r="I8" s="29">
        <v>7000</v>
      </c>
    </row>
    <row r="9" spans="1:9" ht="15" customHeight="1" x14ac:dyDescent="0.2">
      <c r="A9" s="58">
        <v>7</v>
      </c>
      <c r="B9" s="59" t="str">
        <f>'１-12明細'!J3</f>
        <v>梶 美智代</v>
      </c>
      <c r="C9" s="89">
        <v>8</v>
      </c>
      <c r="D9" s="90" t="s">
        <v>121</v>
      </c>
      <c r="E9" s="91">
        <v>36</v>
      </c>
      <c r="F9" s="92" t="s">
        <v>122</v>
      </c>
      <c r="G9" s="175"/>
      <c r="H9" s="98" t="s">
        <v>121</v>
      </c>
      <c r="I9" s="29">
        <v>5000</v>
      </c>
    </row>
    <row r="10" spans="1:9" ht="15" customHeight="1" x14ac:dyDescent="0.2">
      <c r="A10" s="58">
        <v>8</v>
      </c>
      <c r="B10" s="59" t="str">
        <f>'１-12明細'!J20</f>
        <v>薮下 美波</v>
      </c>
      <c r="C10" s="89">
        <v>3</v>
      </c>
      <c r="D10" s="90" t="s">
        <v>121</v>
      </c>
      <c r="E10" s="91">
        <v>8.5</v>
      </c>
      <c r="F10" s="92" t="s">
        <v>121</v>
      </c>
      <c r="G10" s="175"/>
      <c r="H10" s="98" t="s">
        <v>121</v>
      </c>
      <c r="I10" s="29">
        <v>5000</v>
      </c>
    </row>
    <row r="11" spans="1:9" ht="15" customHeight="1" x14ac:dyDescent="0.2">
      <c r="A11" s="58">
        <v>9</v>
      </c>
      <c r="B11" s="59" t="str">
        <f>'１-12明細'!J37</f>
        <v>小高 佑理</v>
      </c>
      <c r="C11" s="89">
        <v>8</v>
      </c>
      <c r="D11" s="90" t="s">
        <v>121</v>
      </c>
      <c r="E11" s="91">
        <v>15</v>
      </c>
      <c r="F11" s="92" t="s">
        <v>121</v>
      </c>
      <c r="G11" s="175"/>
      <c r="H11" s="98" t="s">
        <v>121</v>
      </c>
      <c r="I11" s="29">
        <v>5000</v>
      </c>
    </row>
    <row r="12" spans="1:9" ht="15" customHeight="1" x14ac:dyDescent="0.2">
      <c r="A12" s="58">
        <v>10</v>
      </c>
      <c r="B12" s="59" t="str">
        <f>'１-12明細'!J54</f>
        <v>森永 雄太</v>
      </c>
      <c r="C12" s="89">
        <v>4</v>
      </c>
      <c r="D12" s="90" t="s">
        <v>121</v>
      </c>
      <c r="E12" s="91">
        <v>12</v>
      </c>
      <c r="F12" s="92" t="s">
        <v>121</v>
      </c>
      <c r="G12" s="175"/>
      <c r="H12" s="98" t="s">
        <v>121</v>
      </c>
      <c r="I12" s="29">
        <v>5000</v>
      </c>
    </row>
    <row r="13" spans="1:9" ht="15" customHeight="1" x14ac:dyDescent="0.2">
      <c r="A13" s="58">
        <v>11</v>
      </c>
      <c r="B13" s="59" t="str">
        <f>'１-12明細'!J71</f>
        <v>成島 康夫</v>
      </c>
      <c r="C13" s="89">
        <v>4</v>
      </c>
      <c r="D13" s="90" t="s">
        <v>121</v>
      </c>
      <c r="E13" s="91">
        <v>12</v>
      </c>
      <c r="F13" s="92" t="s">
        <v>121</v>
      </c>
      <c r="G13" s="175"/>
      <c r="H13" s="98" t="s">
        <v>121</v>
      </c>
      <c r="I13" s="29">
        <v>5000</v>
      </c>
    </row>
    <row r="14" spans="1:9" ht="39" customHeight="1" x14ac:dyDescent="0.2">
      <c r="H14" s="96" t="s">
        <v>21</v>
      </c>
      <c r="I14" s="29">
        <f>SUM(I3:I13)</f>
        <v>79000</v>
      </c>
    </row>
  </sheetData>
  <mergeCells count="1">
    <mergeCell ref="G2:G13"/>
  </mergeCells>
  <phoneticPr fontId="3"/>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15DD-B447-4FB0-B0E2-41E59A7889CC}">
  <sheetPr codeName="Sheet9"/>
  <dimension ref="A2:R154"/>
  <sheetViews>
    <sheetView showRowColHeaders="0" showRuler="0" view="pageLayout" topLeftCell="A30" zoomScale="60" zoomScaleNormal="100" zoomScalePageLayoutView="60" workbookViewId="0">
      <selection activeCell="C47" sqref="C47"/>
    </sheetView>
  </sheetViews>
  <sheetFormatPr defaultColWidth="8.703125" defaultRowHeight="14.15" customHeight="1" x14ac:dyDescent="0.2"/>
  <cols>
    <col min="1" max="1" width="8.703125" style="43" customWidth="1"/>
    <col min="2" max="4" width="8.703125" style="2" customWidth="1"/>
    <col min="5" max="5" width="7.1171875" style="2" customWidth="1"/>
    <col min="6" max="6" width="7.29296875" style="2" customWidth="1"/>
    <col min="7" max="7" width="1.41015625" style="2" customWidth="1"/>
    <col min="8" max="9" width="8.703125" style="2" customWidth="1"/>
    <col min="10" max="10" width="8.703125" style="43" customWidth="1"/>
    <col min="11" max="13" width="8.703125" style="2" customWidth="1"/>
    <col min="14" max="15" width="7.29296875" style="2" customWidth="1"/>
    <col min="16" max="16" width="1.41015625" style="2" customWidth="1"/>
    <col min="17" max="18" width="8.703125" style="2" customWidth="1"/>
    <col min="19" max="16384" width="8.703125" style="2"/>
  </cols>
  <sheetData>
    <row r="2" spans="1:18" ht="17.149999999999999" customHeight="1" x14ac:dyDescent="0.2">
      <c r="A2" s="42" t="str">
        <f ca="1">TEXT(EDATE(TODAY(),-1),"yyyy年m月")</f>
        <v>2025年4月</v>
      </c>
      <c r="B2" s="10" t="s">
        <v>57</v>
      </c>
      <c r="D2" s="6" t="s">
        <v>147</v>
      </c>
      <c r="I2"/>
      <c r="J2" s="77" t="str">
        <f ca="1">TEXT(EDATE(TODAY(),-1),"yyyy年m月")</f>
        <v>2025年4月</v>
      </c>
      <c r="K2" s="10" t="s">
        <v>57</v>
      </c>
      <c r="L2" s="78" t="s">
        <v>58</v>
      </c>
      <c r="M2" s="6" t="s">
        <v>147</v>
      </c>
      <c r="R2"/>
    </row>
    <row r="3" spans="1:18" ht="17.149999999999999" customHeight="1" x14ac:dyDescent="0.2">
      <c r="A3" s="176" t="s">
        <v>58</v>
      </c>
      <c r="B3" s="177"/>
      <c r="C3" s="169" t="s">
        <v>61</v>
      </c>
      <c r="H3" s="5" t="s">
        <v>62</v>
      </c>
      <c r="I3" s="28" t="s">
        <v>63</v>
      </c>
      <c r="J3" s="176" t="s">
        <v>58</v>
      </c>
      <c r="K3" s="177"/>
      <c r="L3" s="169" t="s">
        <v>61</v>
      </c>
      <c r="Q3" s="5" t="s">
        <v>62</v>
      </c>
      <c r="R3" s="28" t="s">
        <v>65</v>
      </c>
    </row>
    <row r="4" spans="1:18" ht="17.149999999999999" customHeight="1" x14ac:dyDescent="0.2">
      <c r="A4" s="177"/>
      <c r="B4" s="177"/>
      <c r="C4" s="169"/>
      <c r="F4" s="3"/>
      <c r="G4" s="173"/>
      <c r="H4" s="174"/>
      <c r="I4" s="174"/>
      <c r="J4" s="177"/>
      <c r="K4" s="177"/>
      <c r="L4" s="169"/>
      <c r="O4"/>
      <c r="P4"/>
      <c r="Q4"/>
      <c r="R4"/>
    </row>
    <row r="5" spans="1:18" ht="17.149999999999999" customHeight="1" x14ac:dyDescent="0.2"/>
    <row r="6" spans="1:18" s="3" customFormat="1" ht="17.149999999999999" customHeight="1" x14ac:dyDescent="0.2">
      <c r="A6"/>
      <c r="B6" t="s">
        <v>148</v>
      </c>
      <c r="C6"/>
      <c r="D6"/>
      <c r="E6"/>
      <c r="F6"/>
      <c r="G6"/>
      <c r="H6"/>
      <c r="I6"/>
      <c r="J6"/>
      <c r="K6" t="s">
        <v>148</v>
      </c>
      <c r="L6"/>
      <c r="M6"/>
      <c r="N6"/>
      <c r="O6"/>
      <c r="P6"/>
      <c r="Q6"/>
      <c r="R6"/>
    </row>
    <row r="7" spans="1:18" ht="17.149999999999999" customHeight="1" x14ac:dyDescent="0.2">
      <c r="A7"/>
      <c r="B7"/>
      <c r="C7"/>
      <c r="D7"/>
      <c r="E7"/>
      <c r="F7"/>
      <c r="G7"/>
      <c r="H7"/>
      <c r="I7"/>
      <c r="J7"/>
      <c r="K7"/>
      <c r="L7"/>
      <c r="M7"/>
      <c r="N7"/>
      <c r="O7"/>
      <c r="P7"/>
      <c r="Q7"/>
      <c r="R7"/>
    </row>
    <row r="8" spans="1:18" ht="17.149999999999999" customHeight="1" x14ac:dyDescent="0.2">
      <c r="A8"/>
      <c r="B8" t="s">
        <v>149</v>
      </c>
      <c r="C8" t="s">
        <v>150</v>
      </c>
      <c r="D8"/>
      <c r="E8"/>
      <c r="F8"/>
      <c r="G8"/>
      <c r="H8"/>
      <c r="I8"/>
      <c r="J8"/>
      <c r="K8" t="s">
        <v>149</v>
      </c>
      <c r="L8" t="s">
        <v>156</v>
      </c>
      <c r="M8"/>
      <c r="N8"/>
      <c r="O8"/>
      <c r="P8"/>
      <c r="Q8"/>
      <c r="R8"/>
    </row>
    <row r="9" spans="1:18" ht="17.149999999999999" customHeight="1" x14ac:dyDescent="0.2">
      <c r="A9"/>
      <c r="B9"/>
      <c r="C9"/>
      <c r="D9"/>
      <c r="E9"/>
      <c r="F9"/>
      <c r="G9"/>
      <c r="H9"/>
      <c r="I9"/>
      <c r="J9"/>
      <c r="K9"/>
      <c r="L9"/>
      <c r="M9"/>
      <c r="N9"/>
      <c r="O9"/>
      <c r="P9"/>
      <c r="Q9"/>
      <c r="R9"/>
    </row>
    <row r="10" spans="1:18" ht="17.149999999999999" customHeight="1" x14ac:dyDescent="0.2">
      <c r="A10"/>
      <c r="B10" t="s">
        <v>151</v>
      </c>
      <c r="C10" t="s">
        <v>152</v>
      </c>
      <c r="D10"/>
      <c r="E10"/>
      <c r="F10"/>
      <c r="G10"/>
      <c r="H10"/>
      <c r="I10"/>
      <c r="J10"/>
      <c r="K10" t="s">
        <v>151</v>
      </c>
      <c r="L10" t="s">
        <v>152</v>
      </c>
      <c r="M10"/>
      <c r="N10"/>
      <c r="O10"/>
      <c r="P10"/>
      <c r="Q10"/>
      <c r="R10"/>
    </row>
    <row r="11" spans="1:18" ht="17.149999999999999" customHeight="1" x14ac:dyDescent="0.2">
      <c r="A11"/>
      <c r="B11"/>
      <c r="C11"/>
      <c r="D11"/>
      <c r="E11"/>
      <c r="F11"/>
      <c r="G11"/>
      <c r="H11"/>
      <c r="I11"/>
      <c r="J11"/>
      <c r="K11"/>
      <c r="L11"/>
      <c r="M11"/>
      <c r="N11"/>
      <c r="O11"/>
      <c r="P11"/>
      <c r="Q11"/>
      <c r="R11"/>
    </row>
    <row r="12" spans="1:18" ht="17.149999999999999" customHeight="1" x14ac:dyDescent="0.2">
      <c r="A12"/>
      <c r="B12" t="s">
        <v>153</v>
      </c>
      <c r="C12" s="174">
        <v>45650</v>
      </c>
      <c r="D12" s="178"/>
      <c r="E12"/>
      <c r="F12"/>
      <c r="G12"/>
      <c r="H12"/>
      <c r="I12"/>
      <c r="J12"/>
      <c r="K12" t="s">
        <v>153</v>
      </c>
      <c r="L12" s="174">
        <v>45650</v>
      </c>
      <c r="M12" s="178"/>
      <c r="N12"/>
      <c r="O12"/>
      <c r="P12"/>
      <c r="Q12"/>
      <c r="R12"/>
    </row>
    <row r="13" spans="1:18" ht="17.149999999999999" customHeight="1" x14ac:dyDescent="0.2">
      <c r="A13"/>
      <c r="B13"/>
      <c r="C13"/>
      <c r="D13"/>
      <c r="E13"/>
      <c r="F13"/>
      <c r="G13"/>
      <c r="H13"/>
      <c r="I13"/>
      <c r="J13"/>
      <c r="K13"/>
      <c r="L13"/>
      <c r="M13"/>
      <c r="N13"/>
      <c r="O13"/>
      <c r="P13"/>
      <c r="Q13"/>
      <c r="R13"/>
    </row>
    <row r="14" spans="1:18" ht="17.149999999999999" customHeight="1" x14ac:dyDescent="0.2">
      <c r="A14"/>
      <c r="B14"/>
      <c r="C14"/>
      <c r="D14"/>
      <c r="E14"/>
      <c r="F14"/>
      <c r="G14"/>
      <c r="H14"/>
      <c r="I14"/>
      <c r="J14"/>
      <c r="K14"/>
      <c r="L14"/>
      <c r="M14"/>
      <c r="N14"/>
      <c r="O14"/>
      <c r="P14"/>
      <c r="Q14"/>
      <c r="R14"/>
    </row>
    <row r="15" spans="1:18" ht="17.149999999999999" customHeight="1" x14ac:dyDescent="0.2">
      <c r="A15"/>
      <c r="B15"/>
      <c r="C15"/>
      <c r="D15"/>
      <c r="E15" s="179" t="s">
        <v>60</v>
      </c>
      <c r="F15" s="179"/>
      <c r="G15"/>
      <c r="H15"/>
      <c r="I15"/>
      <c r="J15"/>
      <c r="K15"/>
      <c r="L15"/>
      <c r="M15"/>
      <c r="N15" s="172" t="s">
        <v>64</v>
      </c>
      <c r="O15" s="172"/>
      <c r="P15"/>
      <c r="Q15"/>
      <c r="R15"/>
    </row>
    <row r="16" spans="1:18" s="3" customFormat="1" ht="17.149999999999999" customHeight="1" x14ac:dyDescent="0.2">
      <c r="A16"/>
      <c r="B16"/>
      <c r="C16"/>
      <c r="D16"/>
      <c r="E16" s="179"/>
      <c r="F16" s="179"/>
      <c r="G16"/>
      <c r="H16" t="s">
        <v>154</v>
      </c>
      <c r="I16"/>
      <c r="J16"/>
      <c r="K16"/>
      <c r="L16"/>
      <c r="M16"/>
      <c r="N16" s="172"/>
      <c r="O16" s="172"/>
      <c r="P16"/>
      <c r="Q16" t="s">
        <v>154</v>
      </c>
      <c r="R16"/>
    </row>
    <row r="17" spans="1:18" s="3" customFormat="1" ht="17.149999999999999" customHeight="1" x14ac:dyDescent="0.2">
      <c r="A17" s="47"/>
      <c r="B17" s="22"/>
      <c r="C17" s="22"/>
      <c r="D17" s="22"/>
      <c r="E17" s="22"/>
      <c r="F17" s="23"/>
      <c r="G17" s="23"/>
      <c r="H17" s="25"/>
      <c r="I17" s="24"/>
      <c r="J17" s="47"/>
      <c r="K17" s="22"/>
      <c r="L17" s="22"/>
      <c r="M17" s="22"/>
      <c r="N17" s="22"/>
      <c r="O17" s="23"/>
      <c r="P17" s="23"/>
      <c r="Q17" s="25"/>
      <c r="R17" s="24"/>
    </row>
    <row r="18" spans="1:18" s="5" customFormat="1" ht="17.149999999999999" customHeight="1" x14ac:dyDescent="0.2">
      <c r="A18" s="46"/>
      <c r="B18"/>
      <c r="C18"/>
      <c r="D18"/>
      <c r="E18"/>
      <c r="F18"/>
      <c r="J18" s="100"/>
      <c r="K18" s="79"/>
      <c r="L18" s="79"/>
      <c r="M18" s="79"/>
      <c r="N18" s="79"/>
      <c r="O18" s="79"/>
      <c r="P18" s="80"/>
      <c r="Q18" s="80"/>
      <c r="R18" s="80"/>
    </row>
    <row r="19" spans="1:18" ht="17.149999999999999" customHeight="1" x14ac:dyDescent="0.2">
      <c r="A19" s="42" t="str">
        <f ca="1">TEXT(EDATE(TODAY(),-1),"yyyy年m月")</f>
        <v>2025年4月</v>
      </c>
      <c r="B19" s="10" t="s">
        <v>57</v>
      </c>
      <c r="C19" s="78" t="s">
        <v>58</v>
      </c>
      <c r="D19" s="6" t="s">
        <v>147</v>
      </c>
      <c r="I19"/>
      <c r="J19" s="77" t="str">
        <f ca="1">TEXT(EDATE(TODAY(),-1),"yyyy年m月")</f>
        <v>2025年4月</v>
      </c>
      <c r="K19" s="10" t="s">
        <v>57</v>
      </c>
      <c r="L19" s="78" t="s">
        <v>58</v>
      </c>
      <c r="M19" s="6" t="s">
        <v>147</v>
      </c>
      <c r="R19"/>
    </row>
    <row r="20" spans="1:18" ht="17.149999999999999" customHeight="1" x14ac:dyDescent="0.2">
      <c r="A20" s="176" t="s">
        <v>58</v>
      </c>
      <c r="B20" s="177"/>
      <c r="C20" s="169" t="s">
        <v>61</v>
      </c>
      <c r="H20" s="5" t="s">
        <v>62</v>
      </c>
      <c r="I20" s="28" t="s">
        <v>81</v>
      </c>
      <c r="J20" s="176" t="s">
        <v>58</v>
      </c>
      <c r="K20" s="177"/>
      <c r="L20" s="169" t="s">
        <v>61</v>
      </c>
      <c r="Q20" s="5" t="s">
        <v>62</v>
      </c>
      <c r="R20" s="28" t="s">
        <v>83</v>
      </c>
    </row>
    <row r="21" spans="1:18" ht="17.149999999999999" customHeight="1" x14ac:dyDescent="0.2">
      <c r="A21" s="177"/>
      <c r="B21" s="177"/>
      <c r="C21" s="169"/>
      <c r="F21" s="3"/>
      <c r="G21" s="173"/>
      <c r="H21" s="174"/>
      <c r="I21" s="174"/>
      <c r="J21" s="177"/>
      <c r="K21" s="177"/>
      <c r="L21" s="169"/>
      <c r="O21" s="3"/>
      <c r="P21" s="173"/>
      <c r="Q21" s="174"/>
      <c r="R21" s="174"/>
    </row>
    <row r="22" spans="1:18" ht="17.149999999999999" customHeight="1" x14ac:dyDescent="0.2"/>
    <row r="23" spans="1:18" s="3" customFormat="1" ht="17.149999999999999" customHeight="1" x14ac:dyDescent="0.2">
      <c r="A23"/>
      <c r="B23" t="s">
        <v>148</v>
      </c>
      <c r="C23"/>
      <c r="D23"/>
      <c r="E23"/>
      <c r="F23"/>
      <c r="G23"/>
      <c r="H23"/>
      <c r="I23"/>
      <c r="J23"/>
      <c r="K23" t="s">
        <v>148</v>
      </c>
      <c r="L23"/>
      <c r="M23"/>
      <c r="N23"/>
      <c r="O23"/>
      <c r="P23"/>
      <c r="Q23"/>
      <c r="R23"/>
    </row>
    <row r="24" spans="1:18" ht="17.149999999999999" customHeight="1" x14ac:dyDescent="0.2">
      <c r="A24"/>
      <c r="B24"/>
      <c r="C24"/>
      <c r="D24"/>
      <c r="E24"/>
      <c r="F24"/>
      <c r="G24"/>
      <c r="H24"/>
      <c r="I24"/>
      <c r="J24"/>
      <c r="K24"/>
      <c r="L24"/>
      <c r="M24"/>
      <c r="N24"/>
      <c r="O24"/>
      <c r="P24"/>
      <c r="Q24"/>
      <c r="R24"/>
    </row>
    <row r="25" spans="1:18" ht="17.149999999999999" customHeight="1" x14ac:dyDescent="0.2">
      <c r="A25"/>
      <c r="B25" t="s">
        <v>149</v>
      </c>
      <c r="C25" t="s">
        <v>150</v>
      </c>
      <c r="D25"/>
      <c r="E25"/>
      <c r="F25"/>
      <c r="G25"/>
      <c r="H25"/>
      <c r="I25"/>
      <c r="J25"/>
      <c r="K25" t="s">
        <v>149</v>
      </c>
      <c r="L25" t="s">
        <v>156</v>
      </c>
      <c r="M25"/>
      <c r="N25"/>
      <c r="O25"/>
      <c r="P25"/>
      <c r="Q25"/>
      <c r="R25"/>
    </row>
    <row r="26" spans="1:18" ht="17.149999999999999" customHeight="1" x14ac:dyDescent="0.2">
      <c r="A26"/>
      <c r="B26"/>
      <c r="C26"/>
      <c r="D26"/>
      <c r="E26"/>
      <c r="F26"/>
      <c r="G26"/>
      <c r="H26"/>
      <c r="I26"/>
      <c r="J26"/>
      <c r="K26"/>
      <c r="L26"/>
      <c r="M26"/>
      <c r="N26"/>
      <c r="O26"/>
      <c r="P26"/>
      <c r="Q26"/>
      <c r="R26"/>
    </row>
    <row r="27" spans="1:18" ht="17.149999999999999" customHeight="1" x14ac:dyDescent="0.2">
      <c r="A27"/>
      <c r="B27" t="s">
        <v>151</v>
      </c>
      <c r="C27" t="s">
        <v>152</v>
      </c>
      <c r="D27"/>
      <c r="E27"/>
      <c r="F27"/>
      <c r="G27"/>
      <c r="H27"/>
      <c r="I27"/>
      <c r="J27"/>
      <c r="K27" t="s">
        <v>151</v>
      </c>
      <c r="L27" t="s">
        <v>152</v>
      </c>
      <c r="M27"/>
      <c r="N27"/>
      <c r="O27"/>
      <c r="P27"/>
      <c r="Q27"/>
      <c r="R27"/>
    </row>
    <row r="28" spans="1:18" ht="17.149999999999999" customHeight="1" x14ac:dyDescent="0.2">
      <c r="A28"/>
      <c r="B28"/>
      <c r="C28"/>
      <c r="D28"/>
      <c r="E28"/>
      <c r="F28"/>
      <c r="G28"/>
      <c r="H28"/>
      <c r="I28"/>
      <c r="J28"/>
      <c r="K28"/>
      <c r="L28"/>
      <c r="M28"/>
      <c r="N28"/>
      <c r="O28"/>
      <c r="P28"/>
      <c r="Q28"/>
      <c r="R28"/>
    </row>
    <row r="29" spans="1:18" ht="17.149999999999999" customHeight="1" x14ac:dyDescent="0.2">
      <c r="A29"/>
      <c r="B29" t="s">
        <v>153</v>
      </c>
      <c r="C29" s="174">
        <v>45650</v>
      </c>
      <c r="D29" s="178"/>
      <c r="E29"/>
      <c r="F29"/>
      <c r="G29"/>
      <c r="H29"/>
      <c r="I29"/>
      <c r="J29"/>
      <c r="K29" t="s">
        <v>153</v>
      </c>
      <c r="L29" s="174">
        <v>45650</v>
      </c>
      <c r="M29" s="178"/>
      <c r="N29"/>
      <c r="O29"/>
      <c r="P29"/>
      <c r="Q29"/>
      <c r="R29"/>
    </row>
    <row r="30" spans="1:18" ht="17.149999999999999" customHeight="1" x14ac:dyDescent="0.2">
      <c r="A30"/>
      <c r="B30"/>
      <c r="C30"/>
      <c r="D30"/>
      <c r="E30"/>
      <c r="F30"/>
      <c r="G30"/>
      <c r="H30"/>
      <c r="I30"/>
      <c r="J30"/>
      <c r="K30"/>
      <c r="L30"/>
      <c r="M30"/>
      <c r="N30"/>
      <c r="O30"/>
      <c r="P30"/>
      <c r="Q30"/>
      <c r="R30"/>
    </row>
    <row r="31" spans="1:18" ht="17.149999999999999" customHeight="1" x14ac:dyDescent="0.2">
      <c r="A31"/>
      <c r="B31"/>
      <c r="C31"/>
      <c r="D31"/>
      <c r="E31"/>
      <c r="F31"/>
      <c r="G31"/>
      <c r="H31"/>
      <c r="I31"/>
      <c r="J31"/>
      <c r="K31"/>
      <c r="L31"/>
      <c r="M31"/>
      <c r="N31"/>
      <c r="O31"/>
      <c r="P31"/>
      <c r="Q31"/>
      <c r="R31"/>
    </row>
    <row r="32" spans="1:18" ht="17.149999999999999" customHeight="1" x14ac:dyDescent="0.2">
      <c r="A32"/>
      <c r="B32"/>
      <c r="C32"/>
      <c r="D32"/>
      <c r="E32" s="172" t="s">
        <v>80</v>
      </c>
      <c r="F32" s="172"/>
      <c r="G32"/>
      <c r="H32"/>
      <c r="I32"/>
      <c r="J32"/>
      <c r="K32"/>
      <c r="L32"/>
      <c r="M32"/>
      <c r="N32" s="172" t="s">
        <v>82</v>
      </c>
      <c r="O32" s="172"/>
      <c r="P32"/>
      <c r="Q32"/>
      <c r="R32"/>
    </row>
    <row r="33" spans="1:18" s="3" customFormat="1" ht="17.149999999999999" customHeight="1" x14ac:dyDescent="0.2">
      <c r="A33"/>
      <c r="B33"/>
      <c r="C33"/>
      <c r="D33"/>
      <c r="E33" s="172"/>
      <c r="F33" s="172"/>
      <c r="G33"/>
      <c r="H33" t="s">
        <v>154</v>
      </c>
      <c r="I33"/>
      <c r="J33"/>
      <c r="K33"/>
      <c r="L33"/>
      <c r="M33"/>
      <c r="N33" s="172"/>
      <c r="O33" s="172"/>
      <c r="P33"/>
      <c r="Q33" t="s">
        <v>154</v>
      </c>
      <c r="R33"/>
    </row>
    <row r="34" spans="1:18" s="5" customFormat="1" ht="17.149999999999999" customHeight="1" x14ac:dyDescent="0.2">
      <c r="A34" s="47"/>
      <c r="B34" s="22"/>
      <c r="C34" s="22"/>
      <c r="D34" s="22"/>
      <c r="E34" s="22"/>
      <c r="F34" s="22"/>
      <c r="G34" s="26"/>
      <c r="H34" s="26"/>
      <c r="I34" s="26"/>
      <c r="J34" s="101"/>
      <c r="K34" s="81"/>
      <c r="L34" s="81"/>
      <c r="M34" s="81"/>
      <c r="N34" s="81"/>
      <c r="O34" s="81"/>
      <c r="P34" s="81"/>
      <c r="Q34" s="81"/>
      <c r="R34" s="81"/>
    </row>
    <row r="35" spans="1:18" s="5" customFormat="1" ht="17.149999999999999" customHeight="1" x14ac:dyDescent="0.2">
      <c r="A35" s="46"/>
      <c r="B35"/>
      <c r="C35"/>
      <c r="D35"/>
      <c r="E35"/>
      <c r="F35"/>
      <c r="J35" s="46"/>
      <c r="K35"/>
      <c r="L35"/>
      <c r="M35"/>
      <c r="N35"/>
      <c r="O35"/>
    </row>
    <row r="36" spans="1:18" ht="17.149999999999999" customHeight="1" x14ac:dyDescent="0.2">
      <c r="A36" s="42" t="str">
        <f ca="1">TEXT(EDATE(TODAY(),-1),"yyyy年m月")</f>
        <v>2025年4月</v>
      </c>
      <c r="B36" s="10" t="s">
        <v>57</v>
      </c>
      <c r="C36" s="78" t="s">
        <v>58</v>
      </c>
      <c r="D36" s="6" t="s">
        <v>147</v>
      </c>
      <c r="I36"/>
      <c r="J36" s="77" t="str">
        <f ca="1">TEXT(EDATE(TODAY(),-1),"yyyy年m月")</f>
        <v>2025年4月</v>
      </c>
      <c r="K36" s="10" t="s">
        <v>57</v>
      </c>
      <c r="L36" s="78" t="s">
        <v>58</v>
      </c>
      <c r="M36" s="6" t="s">
        <v>147</v>
      </c>
      <c r="R36"/>
    </row>
    <row r="37" spans="1:18" ht="17.149999999999999" customHeight="1" x14ac:dyDescent="0.2">
      <c r="A37" s="176" t="s">
        <v>58</v>
      </c>
      <c r="B37" s="177"/>
      <c r="C37" s="169" t="s">
        <v>61</v>
      </c>
      <c r="H37" s="5" t="s">
        <v>62</v>
      </c>
      <c r="I37" s="28" t="s">
        <v>86</v>
      </c>
      <c r="J37" s="176" t="s">
        <v>58</v>
      </c>
      <c r="K37" s="177"/>
      <c r="L37" s="169" t="s">
        <v>61</v>
      </c>
      <c r="Q37" s="5" t="s">
        <v>62</v>
      </c>
      <c r="R37" s="28" t="s">
        <v>87</v>
      </c>
    </row>
    <row r="38" spans="1:18" ht="17.149999999999999" customHeight="1" x14ac:dyDescent="0.2">
      <c r="A38" s="177"/>
      <c r="B38" s="177"/>
      <c r="C38" s="169"/>
      <c r="F38" s="3"/>
      <c r="G38" s="173"/>
      <c r="H38" s="174"/>
      <c r="I38" s="174"/>
      <c r="J38" s="177"/>
      <c r="K38" s="177"/>
      <c r="L38" s="169"/>
      <c r="O38" s="3"/>
      <c r="P38" s="173"/>
      <c r="Q38" s="174"/>
      <c r="R38" s="174"/>
    </row>
    <row r="39" spans="1:18" ht="17.149999999999999" customHeight="1" x14ac:dyDescent="0.2"/>
    <row r="40" spans="1:18" s="3" customFormat="1" ht="17.149999999999999" customHeight="1" x14ac:dyDescent="0.2">
      <c r="A40"/>
      <c r="B40" t="s">
        <v>148</v>
      </c>
      <c r="C40"/>
      <c r="D40"/>
      <c r="E40"/>
      <c r="F40"/>
      <c r="G40"/>
      <c r="H40"/>
      <c r="I40"/>
      <c r="J40"/>
      <c r="K40" t="s">
        <v>148</v>
      </c>
      <c r="L40"/>
      <c r="M40"/>
      <c r="N40"/>
      <c r="O40"/>
      <c r="P40"/>
      <c r="Q40"/>
      <c r="R40"/>
    </row>
    <row r="41" spans="1:18" ht="17.149999999999999" customHeight="1" x14ac:dyDescent="0.2">
      <c r="A41"/>
      <c r="B41"/>
      <c r="C41"/>
      <c r="D41"/>
      <c r="E41"/>
      <c r="F41"/>
      <c r="G41"/>
      <c r="H41"/>
      <c r="I41"/>
      <c r="J41"/>
      <c r="K41"/>
      <c r="L41"/>
      <c r="M41"/>
      <c r="N41"/>
      <c r="O41"/>
      <c r="P41"/>
      <c r="Q41"/>
      <c r="R41"/>
    </row>
    <row r="42" spans="1:18" ht="17.149999999999999" customHeight="1" x14ac:dyDescent="0.2">
      <c r="A42"/>
      <c r="B42" t="s">
        <v>149</v>
      </c>
      <c r="C42" t="s">
        <v>155</v>
      </c>
      <c r="D42"/>
      <c r="E42"/>
      <c r="F42"/>
      <c r="G42"/>
      <c r="H42"/>
      <c r="I42"/>
      <c r="J42"/>
      <c r="K42" t="s">
        <v>149</v>
      </c>
      <c r="L42" t="s">
        <v>156</v>
      </c>
      <c r="M42"/>
      <c r="N42"/>
      <c r="O42"/>
      <c r="P42"/>
      <c r="Q42"/>
      <c r="R42"/>
    </row>
    <row r="43" spans="1:18" ht="17.149999999999999" customHeight="1" x14ac:dyDescent="0.2">
      <c r="A43"/>
      <c r="B43"/>
      <c r="C43"/>
      <c r="D43"/>
      <c r="E43"/>
      <c r="F43"/>
      <c r="G43"/>
      <c r="H43"/>
      <c r="I43"/>
      <c r="J43"/>
      <c r="K43"/>
      <c r="L43"/>
      <c r="M43"/>
      <c r="N43"/>
      <c r="O43"/>
      <c r="P43"/>
      <c r="Q43"/>
      <c r="R43"/>
    </row>
    <row r="44" spans="1:18" ht="17.149999999999999" customHeight="1" x14ac:dyDescent="0.2">
      <c r="A44"/>
      <c r="B44" t="s">
        <v>151</v>
      </c>
      <c r="C44" t="s">
        <v>152</v>
      </c>
      <c r="D44"/>
      <c r="E44"/>
      <c r="F44"/>
      <c r="G44"/>
      <c r="H44"/>
      <c r="I44"/>
      <c r="J44"/>
      <c r="K44" t="s">
        <v>151</v>
      </c>
      <c r="L44" t="s">
        <v>152</v>
      </c>
      <c r="M44"/>
      <c r="N44"/>
      <c r="O44"/>
      <c r="P44"/>
      <c r="Q44"/>
      <c r="R44"/>
    </row>
    <row r="45" spans="1:18" ht="17.149999999999999" customHeight="1" x14ac:dyDescent="0.2">
      <c r="A45"/>
      <c r="B45"/>
      <c r="C45"/>
      <c r="D45"/>
      <c r="E45"/>
      <c r="F45"/>
      <c r="G45"/>
      <c r="H45"/>
      <c r="I45"/>
      <c r="J45"/>
      <c r="K45"/>
      <c r="L45"/>
      <c r="M45"/>
      <c r="N45"/>
      <c r="O45"/>
      <c r="P45"/>
      <c r="Q45"/>
      <c r="R45"/>
    </row>
    <row r="46" spans="1:18" ht="17.149999999999999" customHeight="1" x14ac:dyDescent="0.2">
      <c r="A46"/>
      <c r="B46" t="s">
        <v>153</v>
      </c>
      <c r="C46" s="174" t="s">
        <v>157</v>
      </c>
      <c r="D46" s="178"/>
      <c r="E46"/>
      <c r="F46"/>
      <c r="G46"/>
      <c r="H46"/>
      <c r="I46"/>
      <c r="J46"/>
      <c r="K46" t="s">
        <v>153</v>
      </c>
      <c r="L46" s="174">
        <v>45650</v>
      </c>
      <c r="M46" s="178"/>
      <c r="N46"/>
      <c r="O46"/>
      <c r="P46"/>
      <c r="Q46"/>
      <c r="R46"/>
    </row>
    <row r="47" spans="1:18" ht="17.149999999999999" customHeight="1" x14ac:dyDescent="0.2">
      <c r="A47"/>
      <c r="B47"/>
      <c r="C47"/>
      <c r="D47"/>
      <c r="E47"/>
      <c r="F47"/>
      <c r="G47"/>
      <c r="H47"/>
      <c r="I47"/>
      <c r="J47"/>
      <c r="K47"/>
      <c r="L47"/>
      <c r="M47"/>
      <c r="N47"/>
      <c r="O47"/>
      <c r="P47"/>
      <c r="Q47"/>
      <c r="R47"/>
    </row>
    <row r="48" spans="1:18" ht="17.149999999999999" customHeight="1" x14ac:dyDescent="0.2">
      <c r="A48"/>
      <c r="B48"/>
      <c r="C48"/>
      <c r="D48"/>
      <c r="E48"/>
      <c r="F48"/>
      <c r="G48"/>
      <c r="H48"/>
      <c r="I48"/>
      <c r="J48"/>
      <c r="K48"/>
      <c r="L48"/>
      <c r="M48"/>
      <c r="N48"/>
      <c r="O48"/>
      <c r="P48"/>
      <c r="Q48"/>
      <c r="R48"/>
    </row>
    <row r="49" spans="1:18" ht="17.149999999999999" customHeight="1" x14ac:dyDescent="0.2">
      <c r="A49"/>
      <c r="B49"/>
      <c r="C49"/>
      <c r="D49"/>
      <c r="E49" s="172" t="s">
        <v>85</v>
      </c>
      <c r="F49" s="172"/>
      <c r="G49"/>
      <c r="H49"/>
      <c r="I49"/>
      <c r="J49"/>
      <c r="K49"/>
      <c r="L49"/>
      <c r="M49"/>
      <c r="N49" s="172" t="s">
        <v>131</v>
      </c>
      <c r="O49" s="172"/>
      <c r="P49"/>
      <c r="Q49"/>
      <c r="R49"/>
    </row>
    <row r="50" spans="1:18" s="3" customFormat="1" ht="17.149999999999999" customHeight="1" x14ac:dyDescent="0.2">
      <c r="A50"/>
      <c r="B50"/>
      <c r="C50"/>
      <c r="D50"/>
      <c r="E50" s="172"/>
      <c r="F50" s="172"/>
      <c r="G50"/>
      <c r="H50" t="s">
        <v>154</v>
      </c>
      <c r="I50"/>
      <c r="J50"/>
      <c r="K50"/>
      <c r="L50"/>
      <c r="M50"/>
      <c r="N50" s="172"/>
      <c r="O50" s="172"/>
      <c r="P50"/>
      <c r="Q50" t="s">
        <v>154</v>
      </c>
      <c r="R50"/>
    </row>
    <row r="51" spans="1:18" ht="17.149999999999999" customHeight="1" x14ac:dyDescent="0.2">
      <c r="B51" s="5"/>
      <c r="C51" s="11"/>
      <c r="D51" s="27"/>
      <c r="E51" s="5"/>
      <c r="F51" s="11"/>
      <c r="K51" s="5"/>
      <c r="L51" s="11"/>
      <c r="M51" s="27"/>
      <c r="N51" s="5"/>
      <c r="O51" s="11"/>
    </row>
    <row r="52" spans="1:18" ht="17.149999999999999" customHeight="1" x14ac:dyDescent="0.2">
      <c r="B52" s="5"/>
      <c r="C52" s="11"/>
      <c r="D52" s="27"/>
      <c r="E52" s="5"/>
      <c r="F52" s="11"/>
      <c r="K52" s="5"/>
      <c r="L52" s="11"/>
      <c r="M52" s="27"/>
      <c r="N52" s="5"/>
      <c r="O52" s="11"/>
    </row>
    <row r="53" spans="1:18" ht="17.149999999999999" customHeight="1" x14ac:dyDescent="0.2">
      <c r="A53" s="42" t="str">
        <f ca="1">TEXT(EDATE(TODAY(),-1),"yyyy年m月")</f>
        <v>2025年4月</v>
      </c>
      <c r="B53" s="10" t="s">
        <v>57</v>
      </c>
      <c r="C53" s="78" t="s">
        <v>58</v>
      </c>
      <c r="D53" s="6" t="s">
        <v>147</v>
      </c>
      <c r="I53"/>
      <c r="J53" s="77" t="str">
        <f ca="1">TEXT(EDATE(TODAY(),-1),"yyyy年m月")</f>
        <v>2025年4月</v>
      </c>
      <c r="K53" s="10" t="s">
        <v>57</v>
      </c>
      <c r="L53" s="78" t="s">
        <v>58</v>
      </c>
      <c r="M53" s="6" t="s">
        <v>147</v>
      </c>
      <c r="R53"/>
    </row>
    <row r="54" spans="1:18" ht="17.149999999999999" customHeight="1" x14ac:dyDescent="0.2">
      <c r="A54" s="176" t="s">
        <v>58</v>
      </c>
      <c r="B54" s="177"/>
      <c r="C54" s="169" t="s">
        <v>61</v>
      </c>
      <c r="H54" s="5" t="s">
        <v>62</v>
      </c>
      <c r="I54" s="28" t="s">
        <v>90</v>
      </c>
      <c r="J54" s="176" t="s">
        <v>58</v>
      </c>
      <c r="K54" s="177"/>
      <c r="L54" s="169" t="s">
        <v>61</v>
      </c>
      <c r="Q54" s="5" t="s">
        <v>62</v>
      </c>
      <c r="R54" s="28" t="s">
        <v>91</v>
      </c>
    </row>
    <row r="55" spans="1:18" ht="17.149999999999999" customHeight="1" x14ac:dyDescent="0.2">
      <c r="A55" s="177"/>
      <c r="B55" s="177"/>
      <c r="C55" s="169"/>
      <c r="F55" s="3"/>
      <c r="G55" s="173"/>
      <c r="H55" s="174"/>
      <c r="I55" s="174"/>
      <c r="J55" s="177"/>
      <c r="K55" s="177"/>
      <c r="L55" s="169"/>
      <c r="O55" s="3"/>
      <c r="P55" s="173"/>
      <c r="Q55" s="174"/>
      <c r="R55" s="174"/>
    </row>
    <row r="56" spans="1:18" ht="17.149999999999999" customHeight="1" x14ac:dyDescent="0.2"/>
    <row r="57" spans="1:18" s="3" customFormat="1" ht="17.149999999999999" customHeight="1" x14ac:dyDescent="0.2">
      <c r="A57"/>
      <c r="B57" t="s">
        <v>148</v>
      </c>
      <c r="C57"/>
      <c r="D57"/>
      <c r="E57"/>
      <c r="F57"/>
      <c r="G57"/>
      <c r="H57"/>
      <c r="I57"/>
      <c r="J57"/>
      <c r="K57" t="s">
        <v>148</v>
      </c>
      <c r="L57"/>
      <c r="M57"/>
      <c r="N57"/>
      <c r="O57"/>
      <c r="P57"/>
      <c r="Q57"/>
      <c r="R57"/>
    </row>
    <row r="58" spans="1:18" ht="17.149999999999999" customHeight="1" x14ac:dyDescent="0.2">
      <c r="A58"/>
      <c r="B58"/>
      <c r="C58"/>
      <c r="D58"/>
      <c r="E58"/>
      <c r="F58"/>
      <c r="G58"/>
      <c r="H58"/>
      <c r="I58"/>
      <c r="J58"/>
      <c r="K58"/>
      <c r="L58"/>
      <c r="M58"/>
      <c r="N58"/>
      <c r="O58"/>
      <c r="P58"/>
      <c r="Q58"/>
      <c r="R58"/>
    </row>
    <row r="59" spans="1:18" ht="17.149999999999999" customHeight="1" x14ac:dyDescent="0.2">
      <c r="A59"/>
      <c r="B59" t="s">
        <v>149</v>
      </c>
      <c r="C59" t="s">
        <v>150</v>
      </c>
      <c r="D59"/>
      <c r="E59"/>
      <c r="F59"/>
      <c r="G59"/>
      <c r="H59"/>
      <c r="I59"/>
      <c r="J59"/>
      <c r="K59" t="s">
        <v>149</v>
      </c>
      <c r="L59" t="s">
        <v>156</v>
      </c>
      <c r="M59"/>
      <c r="N59"/>
      <c r="O59"/>
      <c r="P59"/>
      <c r="Q59"/>
      <c r="R59"/>
    </row>
    <row r="60" spans="1:18" ht="17.149999999999999" customHeight="1" x14ac:dyDescent="0.2">
      <c r="A60"/>
      <c r="B60"/>
      <c r="C60"/>
      <c r="D60"/>
      <c r="E60"/>
      <c r="F60"/>
      <c r="G60"/>
      <c r="H60"/>
      <c r="I60"/>
      <c r="J60"/>
      <c r="K60"/>
      <c r="L60"/>
      <c r="M60"/>
      <c r="N60"/>
      <c r="O60"/>
      <c r="P60"/>
      <c r="Q60"/>
      <c r="R60"/>
    </row>
    <row r="61" spans="1:18" ht="17.149999999999999" customHeight="1" x14ac:dyDescent="0.2">
      <c r="A61"/>
      <c r="B61" t="s">
        <v>151</v>
      </c>
      <c r="C61" t="s">
        <v>152</v>
      </c>
      <c r="D61"/>
      <c r="E61"/>
      <c r="F61"/>
      <c r="G61"/>
      <c r="H61"/>
      <c r="I61"/>
      <c r="J61"/>
      <c r="K61" t="s">
        <v>151</v>
      </c>
      <c r="L61" t="s">
        <v>152</v>
      </c>
      <c r="M61"/>
      <c r="N61"/>
      <c r="O61"/>
      <c r="P61"/>
      <c r="Q61"/>
      <c r="R61"/>
    </row>
    <row r="62" spans="1:18" ht="17.149999999999999" customHeight="1" x14ac:dyDescent="0.2">
      <c r="A62"/>
      <c r="B62"/>
      <c r="C62"/>
      <c r="D62"/>
      <c r="E62"/>
      <c r="F62"/>
      <c r="G62"/>
      <c r="H62"/>
      <c r="I62"/>
      <c r="J62"/>
      <c r="K62"/>
      <c r="L62"/>
      <c r="M62"/>
      <c r="N62"/>
      <c r="O62"/>
      <c r="P62"/>
      <c r="Q62"/>
      <c r="R62"/>
    </row>
    <row r="63" spans="1:18" ht="17.149999999999999" customHeight="1" x14ac:dyDescent="0.2">
      <c r="A63"/>
      <c r="B63" t="s">
        <v>153</v>
      </c>
      <c r="C63" s="174">
        <v>45650</v>
      </c>
      <c r="D63" s="178"/>
      <c r="E63"/>
      <c r="F63"/>
      <c r="G63"/>
      <c r="H63"/>
      <c r="I63"/>
      <c r="J63"/>
      <c r="K63" t="s">
        <v>153</v>
      </c>
      <c r="L63" s="174">
        <v>45650</v>
      </c>
      <c r="M63" s="178"/>
      <c r="N63"/>
      <c r="O63"/>
      <c r="P63"/>
      <c r="Q63"/>
      <c r="R63"/>
    </row>
    <row r="64" spans="1:18" ht="17.149999999999999" customHeight="1" x14ac:dyDescent="0.2">
      <c r="A64"/>
      <c r="B64"/>
      <c r="C64"/>
      <c r="D64"/>
      <c r="E64"/>
      <c r="F64"/>
      <c r="G64"/>
      <c r="H64"/>
      <c r="I64"/>
      <c r="J64"/>
      <c r="K64"/>
      <c r="L64"/>
      <c r="M64"/>
      <c r="N64"/>
      <c r="O64"/>
      <c r="P64"/>
      <c r="Q64"/>
      <c r="R64"/>
    </row>
    <row r="65" spans="1:18" ht="17.149999999999999" customHeight="1" x14ac:dyDescent="0.2">
      <c r="A65"/>
      <c r="B65"/>
      <c r="C65"/>
      <c r="D65"/>
      <c r="E65"/>
      <c r="F65"/>
      <c r="G65"/>
      <c r="H65"/>
      <c r="I65"/>
      <c r="J65"/>
      <c r="K65"/>
      <c r="L65"/>
      <c r="M65"/>
      <c r="N65"/>
      <c r="O65"/>
      <c r="P65"/>
      <c r="Q65"/>
      <c r="R65"/>
    </row>
    <row r="66" spans="1:18" ht="17.149999999999999" customHeight="1" x14ac:dyDescent="0.2">
      <c r="A66"/>
      <c r="B66"/>
      <c r="C66"/>
      <c r="D66"/>
      <c r="E66" s="172" t="s">
        <v>89</v>
      </c>
      <c r="F66" s="172"/>
      <c r="G66"/>
      <c r="H66"/>
      <c r="I66"/>
      <c r="J66"/>
      <c r="K66"/>
      <c r="L66"/>
      <c r="M66"/>
      <c r="N66" s="172" t="s">
        <v>132</v>
      </c>
      <c r="O66" s="172"/>
      <c r="P66"/>
      <c r="Q66"/>
      <c r="R66"/>
    </row>
    <row r="67" spans="1:18" s="3" customFormat="1" ht="17.149999999999999" customHeight="1" x14ac:dyDescent="0.2">
      <c r="A67"/>
      <c r="B67"/>
      <c r="C67"/>
      <c r="D67"/>
      <c r="E67" s="172"/>
      <c r="F67" s="172"/>
      <c r="G67"/>
      <c r="H67" t="s">
        <v>154</v>
      </c>
      <c r="I67"/>
      <c r="J67"/>
      <c r="K67"/>
      <c r="L67"/>
      <c r="M67"/>
      <c r="N67" s="172"/>
      <c r="O67" s="172"/>
      <c r="P67"/>
      <c r="Q67" t="s">
        <v>154</v>
      </c>
      <c r="R67"/>
    </row>
    <row r="68" spans="1:18" s="3" customFormat="1" ht="17.149999999999999" customHeight="1" x14ac:dyDescent="0.2">
      <c r="A68" s="47"/>
      <c r="B68" s="22"/>
      <c r="C68" s="22"/>
      <c r="D68" s="22"/>
      <c r="E68" s="22"/>
      <c r="F68" s="23"/>
      <c r="G68" s="23"/>
      <c r="H68" s="25"/>
      <c r="I68" s="24"/>
      <c r="J68" s="47"/>
      <c r="K68" s="22"/>
      <c r="L68" s="22"/>
      <c r="M68" s="22"/>
      <c r="N68" s="22"/>
      <c r="O68" s="23"/>
      <c r="P68" s="23"/>
      <c r="Q68" s="25"/>
      <c r="R68" s="24"/>
    </row>
    <row r="69" spans="1:18" s="5" customFormat="1" ht="17.149999999999999" customHeight="1" x14ac:dyDescent="0.2">
      <c r="A69" s="46"/>
      <c r="B69"/>
      <c r="C69"/>
      <c r="D69"/>
      <c r="E69"/>
      <c r="F69"/>
      <c r="J69" s="46"/>
      <c r="K69"/>
      <c r="L69"/>
      <c r="M69"/>
      <c r="N69"/>
      <c r="O69"/>
    </row>
    <row r="70" spans="1:18" ht="17.149999999999999" customHeight="1" x14ac:dyDescent="0.2">
      <c r="A70" s="42" t="str">
        <f ca="1">TEXT(EDATE(TODAY(),-1),"yyyy年m月")</f>
        <v>2025年4月</v>
      </c>
      <c r="B70" s="10" t="s">
        <v>57</v>
      </c>
      <c r="C70" s="78" t="s">
        <v>58</v>
      </c>
      <c r="D70" s="6" t="s">
        <v>147</v>
      </c>
      <c r="I70"/>
      <c r="J70" s="77" t="str">
        <f ca="1">TEXT(EDATE(TODAY(),-1),"yyyy年m月")</f>
        <v>2025年4月</v>
      </c>
      <c r="K70" s="10" t="s">
        <v>57</v>
      </c>
      <c r="L70" s="78" t="s">
        <v>58</v>
      </c>
      <c r="M70" s="6" t="s">
        <v>147</v>
      </c>
      <c r="R70"/>
    </row>
    <row r="71" spans="1:18" ht="17.149999999999999" customHeight="1" x14ac:dyDescent="0.2">
      <c r="A71" s="176" t="s">
        <v>58</v>
      </c>
      <c r="B71" s="177"/>
      <c r="C71" s="169" t="s">
        <v>61</v>
      </c>
      <c r="H71" s="5" t="s">
        <v>62</v>
      </c>
      <c r="I71" s="28" t="s">
        <v>93</v>
      </c>
      <c r="J71" s="176" t="s">
        <v>58</v>
      </c>
      <c r="K71" s="177"/>
      <c r="L71" s="169" t="s">
        <v>61</v>
      </c>
      <c r="Q71" s="5" t="s">
        <v>62</v>
      </c>
      <c r="R71" s="28" t="s">
        <v>94</v>
      </c>
    </row>
    <row r="72" spans="1:18" ht="17.149999999999999" customHeight="1" x14ac:dyDescent="0.2">
      <c r="A72" s="177"/>
      <c r="B72" s="177"/>
      <c r="C72" s="169"/>
      <c r="F72" s="3"/>
      <c r="G72" s="173"/>
      <c r="H72" s="174"/>
      <c r="I72" s="174"/>
      <c r="J72" s="177"/>
      <c r="K72" s="177"/>
      <c r="L72" s="169"/>
      <c r="O72" s="3"/>
      <c r="P72" s="173"/>
      <c r="Q72" s="174"/>
      <c r="R72" s="174"/>
    </row>
    <row r="73" spans="1:18" ht="17.149999999999999" customHeight="1" x14ac:dyDescent="0.2"/>
    <row r="74" spans="1:18" s="3" customFormat="1" ht="17.149999999999999" customHeight="1" x14ac:dyDescent="0.2">
      <c r="A74"/>
      <c r="B74" t="s">
        <v>148</v>
      </c>
      <c r="C74"/>
      <c r="D74"/>
      <c r="E74"/>
      <c r="F74"/>
      <c r="G74"/>
      <c r="H74"/>
      <c r="I74"/>
      <c r="J74"/>
      <c r="K74" t="s">
        <v>148</v>
      </c>
      <c r="L74"/>
      <c r="M74"/>
      <c r="N74"/>
      <c r="O74"/>
      <c r="P74"/>
      <c r="Q74"/>
      <c r="R74"/>
    </row>
    <row r="75" spans="1:18" ht="17.149999999999999" customHeight="1" x14ac:dyDescent="0.2">
      <c r="A75"/>
      <c r="B75"/>
      <c r="C75"/>
      <c r="D75"/>
      <c r="E75"/>
      <c r="F75"/>
      <c r="G75"/>
      <c r="H75"/>
      <c r="I75"/>
      <c r="J75"/>
      <c r="K75"/>
      <c r="L75"/>
      <c r="M75"/>
      <c r="N75"/>
      <c r="O75"/>
      <c r="P75"/>
      <c r="Q75"/>
      <c r="R75"/>
    </row>
    <row r="76" spans="1:18" ht="17.149999999999999" customHeight="1" x14ac:dyDescent="0.2">
      <c r="A76"/>
      <c r="B76" t="s">
        <v>149</v>
      </c>
      <c r="C76" t="s">
        <v>150</v>
      </c>
      <c r="D76"/>
      <c r="E76"/>
      <c r="F76"/>
      <c r="G76"/>
      <c r="H76"/>
      <c r="I76"/>
      <c r="J76"/>
      <c r="K76" t="s">
        <v>149</v>
      </c>
      <c r="L76" t="s">
        <v>156</v>
      </c>
      <c r="M76"/>
      <c r="N76"/>
      <c r="O76"/>
      <c r="P76"/>
      <c r="Q76"/>
      <c r="R76"/>
    </row>
    <row r="77" spans="1:18" ht="17.149999999999999" customHeight="1" x14ac:dyDescent="0.2">
      <c r="A77"/>
      <c r="B77"/>
      <c r="C77"/>
      <c r="D77"/>
      <c r="E77"/>
      <c r="F77"/>
      <c r="G77"/>
      <c r="H77"/>
      <c r="I77"/>
      <c r="J77"/>
      <c r="K77"/>
      <c r="L77"/>
      <c r="M77"/>
      <c r="N77"/>
      <c r="O77"/>
      <c r="P77"/>
      <c r="Q77"/>
      <c r="R77"/>
    </row>
    <row r="78" spans="1:18" ht="17.149999999999999" customHeight="1" x14ac:dyDescent="0.2">
      <c r="A78"/>
      <c r="B78" t="s">
        <v>151</v>
      </c>
      <c r="C78" t="s">
        <v>152</v>
      </c>
      <c r="D78"/>
      <c r="E78"/>
      <c r="F78"/>
      <c r="G78"/>
      <c r="H78"/>
      <c r="I78"/>
      <c r="J78"/>
      <c r="K78" t="s">
        <v>151</v>
      </c>
      <c r="L78" t="s">
        <v>152</v>
      </c>
      <c r="M78"/>
      <c r="N78"/>
      <c r="O78"/>
      <c r="P78"/>
      <c r="Q78"/>
      <c r="R78"/>
    </row>
    <row r="79" spans="1:18" ht="17.149999999999999" customHeight="1" x14ac:dyDescent="0.2">
      <c r="A79"/>
      <c r="B79"/>
      <c r="C79"/>
      <c r="D79"/>
      <c r="E79"/>
      <c r="F79"/>
      <c r="G79"/>
      <c r="H79"/>
      <c r="I79"/>
      <c r="J79"/>
      <c r="K79"/>
      <c r="L79"/>
      <c r="M79"/>
      <c r="N79"/>
      <c r="O79"/>
      <c r="P79"/>
      <c r="Q79"/>
      <c r="R79"/>
    </row>
    <row r="80" spans="1:18" ht="17.149999999999999" customHeight="1" x14ac:dyDescent="0.2">
      <c r="A80"/>
      <c r="B80" t="s">
        <v>153</v>
      </c>
      <c r="C80" s="174">
        <v>45650</v>
      </c>
      <c r="D80" s="178"/>
      <c r="E80"/>
      <c r="F80"/>
      <c r="G80"/>
      <c r="H80"/>
      <c r="I80"/>
      <c r="J80"/>
      <c r="K80" t="s">
        <v>153</v>
      </c>
      <c r="L80" s="174">
        <v>45650</v>
      </c>
      <c r="M80" s="178"/>
      <c r="N80"/>
      <c r="O80"/>
      <c r="P80"/>
      <c r="Q80"/>
      <c r="R80"/>
    </row>
    <row r="81" spans="1:18" ht="17.149999999999999" customHeight="1" x14ac:dyDescent="0.2">
      <c r="A81"/>
      <c r="B81"/>
      <c r="C81"/>
      <c r="D81"/>
      <c r="E81"/>
      <c r="F81"/>
      <c r="G81"/>
      <c r="H81"/>
      <c r="I81"/>
      <c r="J81"/>
      <c r="K81"/>
      <c r="L81"/>
      <c r="M81"/>
      <c r="N81"/>
      <c r="O81"/>
      <c r="P81"/>
      <c r="Q81"/>
      <c r="R81"/>
    </row>
    <row r="82" spans="1:18" ht="17.149999999999999" customHeight="1" x14ac:dyDescent="0.2">
      <c r="A82"/>
      <c r="B82"/>
      <c r="C82"/>
      <c r="D82"/>
      <c r="E82"/>
      <c r="F82"/>
      <c r="G82"/>
      <c r="H82"/>
      <c r="I82"/>
      <c r="J82"/>
      <c r="K82"/>
      <c r="L82"/>
      <c r="M82"/>
      <c r="N82"/>
      <c r="O82"/>
      <c r="P82"/>
      <c r="Q82"/>
      <c r="R82"/>
    </row>
    <row r="83" spans="1:18" ht="17.149999999999999" customHeight="1" x14ac:dyDescent="0.2">
      <c r="A83"/>
      <c r="B83"/>
      <c r="C83"/>
      <c r="D83"/>
      <c r="E83" s="172" t="s">
        <v>92</v>
      </c>
      <c r="F83" s="172"/>
      <c r="G83"/>
      <c r="H83"/>
      <c r="I83"/>
      <c r="J83"/>
      <c r="K83"/>
      <c r="L83"/>
      <c r="M83"/>
      <c r="N83" s="172" t="s">
        <v>133</v>
      </c>
      <c r="O83" s="172"/>
      <c r="P83"/>
      <c r="Q83"/>
      <c r="R83"/>
    </row>
    <row r="84" spans="1:18" s="3" customFormat="1" ht="17.149999999999999" customHeight="1" x14ac:dyDescent="0.2">
      <c r="A84"/>
      <c r="B84"/>
      <c r="C84"/>
      <c r="D84"/>
      <c r="E84" s="172"/>
      <c r="F84" s="172"/>
      <c r="G84"/>
      <c r="H84" t="s">
        <v>154</v>
      </c>
      <c r="I84"/>
      <c r="J84"/>
      <c r="K84"/>
      <c r="L84"/>
      <c r="M84"/>
      <c r="N84" s="172"/>
      <c r="O84" s="172"/>
      <c r="P84"/>
      <c r="Q84" t="s">
        <v>154</v>
      </c>
      <c r="R84"/>
    </row>
    <row r="85" spans="1:18" s="5" customFormat="1" ht="16.5" customHeight="1" x14ac:dyDescent="0.2">
      <c r="A85" s="47"/>
      <c r="B85" s="22"/>
      <c r="C85" s="22"/>
      <c r="D85" s="22"/>
      <c r="E85" s="22"/>
      <c r="F85" s="22"/>
      <c r="G85" s="26"/>
      <c r="H85" s="26"/>
      <c r="I85" s="26"/>
      <c r="J85" s="47"/>
      <c r="K85" s="22"/>
      <c r="L85" s="22"/>
      <c r="M85" s="22"/>
      <c r="N85" s="22"/>
      <c r="O85" s="22"/>
      <c r="P85" s="26"/>
      <c r="Q85" s="26"/>
      <c r="R85" s="26"/>
    </row>
    <row r="86" spans="1:18" s="5" customFormat="1" ht="16.5" customHeight="1" x14ac:dyDescent="0.2">
      <c r="A86" s="46"/>
      <c r="B86"/>
      <c r="C86"/>
      <c r="D86"/>
      <c r="E86"/>
      <c r="F86"/>
      <c r="J86" s="46"/>
      <c r="K86"/>
      <c r="L86"/>
      <c r="M86"/>
      <c r="N86"/>
      <c r="O86"/>
    </row>
    <row r="87" spans="1:18" ht="17.149999999999999" customHeight="1" x14ac:dyDescent="0.2">
      <c r="A87" s="42" t="str">
        <f ca="1">TEXT(EDATE(TODAY(),-1),"yyyy年m月")</f>
        <v>2025年4月</v>
      </c>
      <c r="B87" s="10" t="s">
        <v>57</v>
      </c>
      <c r="C87" s="78" t="s">
        <v>58</v>
      </c>
      <c r="D87" s="6" t="s">
        <v>147</v>
      </c>
      <c r="I87"/>
      <c r="J87" s="77" t="str">
        <f ca="1">TEXT(EDATE(TODAY(),-1),"yyyy年m月")</f>
        <v>2025年4月</v>
      </c>
      <c r="K87" s="10" t="s">
        <v>57</v>
      </c>
      <c r="L87" s="78" t="s">
        <v>58</v>
      </c>
      <c r="M87" s="6" t="s">
        <v>147</v>
      </c>
      <c r="R87"/>
    </row>
    <row r="88" spans="1:18" ht="17.149999999999999" customHeight="1" x14ac:dyDescent="0.2">
      <c r="A88" s="176" t="s">
        <v>58</v>
      </c>
      <c r="B88" s="177"/>
      <c r="C88" s="169" t="s">
        <v>61</v>
      </c>
      <c r="H88" s="5" t="s">
        <v>62</v>
      </c>
      <c r="I88" s="28" t="s">
        <v>95</v>
      </c>
      <c r="J88" s="172"/>
      <c r="K88" s="172"/>
      <c r="L88" s="169" t="s">
        <v>61</v>
      </c>
      <c r="Q88" s="5" t="s">
        <v>62</v>
      </c>
      <c r="R88" s="28" t="s">
        <v>96</v>
      </c>
    </row>
    <row r="89" spans="1:18" ht="17.149999999999999" customHeight="1" x14ac:dyDescent="0.2">
      <c r="A89" s="177"/>
      <c r="B89" s="177"/>
      <c r="C89" s="169"/>
      <c r="F89" s="3"/>
      <c r="G89" s="173"/>
      <c r="H89" s="174"/>
      <c r="I89" s="174"/>
      <c r="J89" s="172"/>
      <c r="K89" s="172"/>
      <c r="L89" s="169"/>
      <c r="O89" s="3"/>
      <c r="P89" s="173"/>
      <c r="Q89" s="174"/>
      <c r="R89" s="174"/>
    </row>
    <row r="90" spans="1:18" ht="17.149999999999999" customHeight="1" x14ac:dyDescent="0.2"/>
    <row r="91" spans="1:18" s="3" customFormat="1" ht="17.149999999999999" customHeight="1" x14ac:dyDescent="0.2">
      <c r="A91"/>
      <c r="B91" t="s">
        <v>148</v>
      </c>
      <c r="C91"/>
      <c r="D91"/>
      <c r="E91"/>
      <c r="F91"/>
      <c r="G91"/>
      <c r="H91"/>
      <c r="I91"/>
      <c r="J91"/>
      <c r="K91" t="s">
        <v>148</v>
      </c>
      <c r="L91"/>
      <c r="M91"/>
      <c r="N91"/>
      <c r="O91"/>
      <c r="P91"/>
      <c r="Q91"/>
      <c r="R91"/>
    </row>
    <row r="92" spans="1:18" ht="17.149999999999999" customHeight="1" x14ac:dyDescent="0.2">
      <c r="A92"/>
      <c r="B92"/>
      <c r="C92"/>
      <c r="D92"/>
      <c r="E92"/>
      <c r="F92"/>
      <c r="G92"/>
      <c r="H92"/>
      <c r="I92"/>
      <c r="J92"/>
      <c r="K92"/>
      <c r="L92"/>
      <c r="M92"/>
      <c r="N92"/>
      <c r="O92"/>
      <c r="P92"/>
      <c r="Q92"/>
      <c r="R92"/>
    </row>
    <row r="93" spans="1:18" ht="17.149999999999999" customHeight="1" x14ac:dyDescent="0.2">
      <c r="A93"/>
      <c r="B93" t="s">
        <v>149</v>
      </c>
      <c r="C93" t="s">
        <v>155</v>
      </c>
      <c r="D93"/>
      <c r="E93"/>
      <c r="F93"/>
      <c r="G93"/>
      <c r="H93"/>
      <c r="I93"/>
      <c r="J93"/>
      <c r="K93" t="s">
        <v>149</v>
      </c>
      <c r="L93" t="s">
        <v>150</v>
      </c>
      <c r="M93"/>
      <c r="N93"/>
      <c r="O93"/>
      <c r="P93"/>
      <c r="Q93"/>
      <c r="R93"/>
    </row>
    <row r="94" spans="1:18" ht="17.149999999999999" customHeight="1" x14ac:dyDescent="0.2">
      <c r="A94"/>
      <c r="B94"/>
      <c r="C94"/>
      <c r="D94"/>
      <c r="E94"/>
      <c r="F94"/>
      <c r="G94"/>
      <c r="H94"/>
      <c r="I94"/>
      <c r="J94"/>
      <c r="K94"/>
      <c r="L94"/>
      <c r="M94"/>
      <c r="N94"/>
      <c r="O94"/>
      <c r="P94"/>
      <c r="Q94"/>
      <c r="R94"/>
    </row>
    <row r="95" spans="1:18" ht="17.149999999999999" customHeight="1" x14ac:dyDescent="0.2">
      <c r="A95"/>
      <c r="B95" t="s">
        <v>151</v>
      </c>
      <c r="C95" t="s">
        <v>152</v>
      </c>
      <c r="D95"/>
      <c r="E95"/>
      <c r="F95"/>
      <c r="G95"/>
      <c r="H95"/>
      <c r="I95"/>
      <c r="J95"/>
      <c r="K95" t="s">
        <v>151</v>
      </c>
      <c r="L95" t="s">
        <v>152</v>
      </c>
      <c r="M95"/>
      <c r="N95"/>
      <c r="O95"/>
      <c r="P95"/>
      <c r="Q95"/>
      <c r="R95"/>
    </row>
    <row r="96" spans="1:18" ht="17.149999999999999" customHeight="1" x14ac:dyDescent="0.2">
      <c r="A96"/>
      <c r="B96"/>
      <c r="C96"/>
      <c r="D96"/>
      <c r="E96"/>
      <c r="F96"/>
      <c r="G96"/>
      <c r="H96"/>
      <c r="I96"/>
      <c r="J96"/>
      <c r="K96"/>
      <c r="L96"/>
      <c r="M96"/>
      <c r="N96"/>
      <c r="O96"/>
      <c r="P96"/>
      <c r="Q96"/>
      <c r="R96"/>
    </row>
    <row r="97" spans="1:18" ht="17.149999999999999" customHeight="1" x14ac:dyDescent="0.2">
      <c r="A97"/>
      <c r="B97" t="s">
        <v>153</v>
      </c>
      <c r="C97" s="174">
        <v>45650</v>
      </c>
      <c r="D97" s="178"/>
      <c r="E97"/>
      <c r="F97"/>
      <c r="G97"/>
      <c r="H97"/>
      <c r="I97"/>
      <c r="J97"/>
      <c r="K97" t="s">
        <v>153</v>
      </c>
      <c r="L97" s="174">
        <v>45650</v>
      </c>
      <c r="M97" s="178"/>
      <c r="N97"/>
      <c r="O97"/>
      <c r="P97"/>
      <c r="Q97"/>
      <c r="R97"/>
    </row>
    <row r="98" spans="1:18" ht="17.149999999999999" customHeight="1" x14ac:dyDescent="0.2">
      <c r="A98"/>
      <c r="B98"/>
      <c r="C98"/>
      <c r="D98"/>
      <c r="E98"/>
      <c r="F98"/>
      <c r="G98"/>
      <c r="H98"/>
      <c r="I98"/>
      <c r="J98"/>
      <c r="K98"/>
      <c r="L98"/>
      <c r="M98"/>
      <c r="N98"/>
      <c r="O98"/>
      <c r="P98"/>
      <c r="Q98"/>
      <c r="R98"/>
    </row>
    <row r="99" spans="1:18" ht="17.149999999999999" customHeight="1" x14ac:dyDescent="0.2">
      <c r="A99"/>
      <c r="B99"/>
      <c r="C99"/>
      <c r="D99"/>
      <c r="E99"/>
      <c r="F99"/>
      <c r="G99"/>
      <c r="H99"/>
      <c r="I99"/>
      <c r="J99"/>
      <c r="K99"/>
      <c r="L99"/>
      <c r="M99"/>
      <c r="N99"/>
      <c r="O99"/>
      <c r="P99"/>
      <c r="Q99"/>
      <c r="R99"/>
    </row>
    <row r="100" spans="1:18" ht="17.149999999999999" customHeight="1" x14ac:dyDescent="0.2">
      <c r="A100"/>
      <c r="B100"/>
      <c r="C100"/>
      <c r="D100"/>
      <c r="E100" s="172" t="s">
        <v>127</v>
      </c>
      <c r="F100" s="172"/>
      <c r="G100"/>
      <c r="H100"/>
      <c r="I100"/>
      <c r="J100"/>
      <c r="K100"/>
      <c r="L100"/>
      <c r="M100"/>
      <c r="N100"/>
      <c r="O100"/>
      <c r="P100"/>
      <c r="Q100"/>
      <c r="R100"/>
    </row>
    <row r="101" spans="1:18" s="3" customFormat="1" ht="17.149999999999999" customHeight="1" x14ac:dyDescent="0.2">
      <c r="A101"/>
      <c r="B101"/>
      <c r="C101"/>
      <c r="D101"/>
      <c r="E101" s="172"/>
      <c r="F101" s="172"/>
      <c r="G101"/>
      <c r="H101" t="s">
        <v>154</v>
      </c>
      <c r="I101"/>
      <c r="J101"/>
      <c r="K101"/>
      <c r="L101"/>
      <c r="M101"/>
      <c r="N101"/>
      <c r="O101"/>
      <c r="P101"/>
      <c r="Q101"/>
      <c r="R101"/>
    </row>
    <row r="102" spans="1:18" ht="14.15" customHeight="1" x14ac:dyDescent="0.2">
      <c r="B102" s="5"/>
      <c r="C102" s="11"/>
      <c r="D102" s="27"/>
      <c r="E102" s="5"/>
      <c r="F102" s="11"/>
      <c r="K102" s="5"/>
      <c r="L102" s="11"/>
      <c r="M102" s="27"/>
      <c r="N102" s="5"/>
      <c r="O102" s="11"/>
    </row>
    <row r="103" spans="1:18" ht="17.149999999999999" customHeight="1" x14ac:dyDescent="0.2">
      <c r="A103" s="46"/>
      <c r="B103"/>
      <c r="C103"/>
      <c r="D103"/>
      <c r="E103"/>
      <c r="F103"/>
      <c r="G103"/>
      <c r="H103"/>
      <c r="I103"/>
      <c r="J103" s="46"/>
      <c r="K103"/>
      <c r="L103"/>
      <c r="M103"/>
      <c r="N103"/>
      <c r="O103"/>
      <c r="P103"/>
      <c r="R103"/>
    </row>
    <row r="104" spans="1:18" ht="17.149999999999999" customHeight="1" x14ac:dyDescent="0.2">
      <c r="A104" s="46"/>
      <c r="B104"/>
      <c r="C104"/>
      <c r="D104"/>
      <c r="E104"/>
      <c r="F104"/>
      <c r="G104"/>
      <c r="H104"/>
      <c r="I104"/>
      <c r="J104" s="46"/>
      <c r="K104"/>
      <c r="L104"/>
      <c r="M104"/>
      <c r="N104"/>
      <c r="O104"/>
      <c r="P104"/>
      <c r="R104"/>
    </row>
    <row r="105" spans="1:18" ht="17.149999999999999" customHeight="1" x14ac:dyDescent="0.2">
      <c r="A105" s="46"/>
      <c r="B105"/>
      <c r="C105"/>
      <c r="D105"/>
      <c r="E105"/>
      <c r="F105"/>
      <c r="G105"/>
      <c r="H105"/>
      <c r="I105"/>
      <c r="J105" s="46"/>
      <c r="K105"/>
      <c r="L105"/>
      <c r="M105"/>
      <c r="N105"/>
      <c r="O105"/>
      <c r="P105"/>
      <c r="R105"/>
    </row>
    <row r="106" spans="1:18" ht="17.149999999999999" customHeight="1" x14ac:dyDescent="0.2">
      <c r="A106" s="46"/>
      <c r="B106"/>
      <c r="C106"/>
      <c r="D106"/>
      <c r="E106"/>
      <c r="F106"/>
      <c r="G106"/>
      <c r="H106"/>
      <c r="I106"/>
      <c r="J106" s="46"/>
      <c r="K106"/>
      <c r="L106"/>
      <c r="M106"/>
      <c r="N106"/>
      <c r="O106"/>
      <c r="P106"/>
      <c r="Q106"/>
      <c r="R106"/>
    </row>
    <row r="107" spans="1:18" s="3" customFormat="1" ht="17.149999999999999" customHeight="1" x14ac:dyDescent="0.2">
      <c r="A107" s="46"/>
      <c r="B107"/>
      <c r="C107"/>
      <c r="D107"/>
      <c r="E107"/>
      <c r="F107"/>
      <c r="G107"/>
      <c r="H107"/>
      <c r="I107"/>
      <c r="J107" s="46"/>
      <c r="K107"/>
      <c r="L107"/>
      <c r="M107"/>
      <c r="N107"/>
      <c r="O107"/>
      <c r="P107"/>
      <c r="Q107"/>
      <c r="R107"/>
    </row>
    <row r="108" spans="1:18" ht="17.149999999999999" customHeight="1" x14ac:dyDescent="0.2">
      <c r="A108" s="46"/>
      <c r="B108"/>
      <c r="C108"/>
      <c r="D108"/>
      <c r="E108"/>
      <c r="F108"/>
      <c r="G108"/>
      <c r="H108"/>
      <c r="I108"/>
      <c r="J108" s="46"/>
      <c r="K108"/>
      <c r="L108"/>
      <c r="M108"/>
      <c r="N108"/>
      <c r="O108"/>
      <c r="P108"/>
      <c r="Q108"/>
      <c r="R108"/>
    </row>
    <row r="109" spans="1:18" ht="17.149999999999999" customHeight="1" x14ac:dyDescent="0.2">
      <c r="A109" s="46"/>
      <c r="B109"/>
      <c r="C109"/>
      <c r="D109"/>
      <c r="E109"/>
      <c r="F109"/>
      <c r="G109"/>
      <c r="H109"/>
      <c r="I109"/>
      <c r="J109" s="46"/>
      <c r="K109"/>
      <c r="L109"/>
      <c r="M109"/>
      <c r="N109"/>
      <c r="O109"/>
      <c r="P109"/>
      <c r="Q109"/>
      <c r="R109"/>
    </row>
    <row r="110" spans="1:18" ht="17.149999999999999" customHeight="1" x14ac:dyDescent="0.2">
      <c r="A110" s="46"/>
      <c r="B110"/>
      <c r="C110"/>
      <c r="D110"/>
      <c r="E110"/>
      <c r="F110"/>
      <c r="G110"/>
      <c r="H110"/>
      <c r="I110"/>
      <c r="J110" s="46"/>
      <c r="K110"/>
      <c r="L110"/>
      <c r="M110"/>
      <c r="N110"/>
      <c r="O110"/>
      <c r="P110"/>
      <c r="Q110"/>
      <c r="R110"/>
    </row>
    <row r="111" spans="1:18" ht="17.149999999999999" customHeight="1" x14ac:dyDescent="0.2">
      <c r="A111" s="46"/>
      <c r="B111"/>
      <c r="C111"/>
      <c r="D111"/>
      <c r="E111"/>
      <c r="F111"/>
      <c r="G111"/>
      <c r="H111"/>
      <c r="I111"/>
      <c r="J111" s="46"/>
      <c r="K111"/>
      <c r="L111"/>
      <c r="M111"/>
      <c r="N111"/>
      <c r="O111"/>
      <c r="P111"/>
      <c r="Q111"/>
      <c r="R111"/>
    </row>
    <row r="112" spans="1:18" ht="17.149999999999999" customHeight="1" x14ac:dyDescent="0.2">
      <c r="A112" s="46"/>
      <c r="B112"/>
      <c r="C112"/>
      <c r="D112"/>
      <c r="E112"/>
      <c r="F112"/>
      <c r="G112"/>
      <c r="H112"/>
      <c r="I112"/>
      <c r="J112" s="46"/>
      <c r="K112"/>
      <c r="L112"/>
      <c r="M112"/>
      <c r="N112"/>
      <c r="O112"/>
      <c r="P112"/>
      <c r="Q112"/>
      <c r="R112"/>
    </row>
    <row r="113" spans="1:18" ht="17.149999999999999" customHeight="1" x14ac:dyDescent="0.2">
      <c r="A113" s="46"/>
      <c r="B113"/>
      <c r="C113"/>
      <c r="D113"/>
      <c r="E113"/>
      <c r="F113"/>
      <c r="G113"/>
      <c r="H113"/>
      <c r="I113"/>
      <c r="J113" s="46"/>
      <c r="K113"/>
      <c r="L113"/>
      <c r="M113"/>
      <c r="N113"/>
      <c r="O113"/>
      <c r="P113"/>
      <c r="Q113"/>
      <c r="R113"/>
    </row>
    <row r="114" spans="1:18" ht="17.149999999999999" customHeight="1" x14ac:dyDescent="0.2">
      <c r="A114" s="46"/>
      <c r="B114"/>
      <c r="C114"/>
      <c r="D114"/>
      <c r="E114"/>
      <c r="F114"/>
      <c r="G114"/>
      <c r="H114"/>
      <c r="I114"/>
      <c r="J114" s="46"/>
      <c r="K114"/>
      <c r="L114"/>
      <c r="M114"/>
      <c r="N114"/>
      <c r="O114"/>
      <c r="P114"/>
      <c r="Q114"/>
      <c r="R114"/>
    </row>
    <row r="115" spans="1:18" ht="17.149999999999999" customHeight="1" x14ac:dyDescent="0.2">
      <c r="A115" s="46"/>
      <c r="B115"/>
      <c r="C115"/>
      <c r="D115"/>
      <c r="E115"/>
      <c r="F115"/>
      <c r="G115"/>
      <c r="H115"/>
      <c r="I115"/>
      <c r="J115" s="46"/>
      <c r="K115"/>
      <c r="L115"/>
      <c r="M115"/>
      <c r="N115"/>
      <c r="O115"/>
      <c r="P115"/>
      <c r="Q115"/>
      <c r="R115"/>
    </row>
    <row r="116" spans="1:18" ht="17.149999999999999" customHeight="1" x14ac:dyDescent="0.2">
      <c r="A116" s="46"/>
      <c r="B116"/>
      <c r="C116"/>
      <c r="D116"/>
      <c r="E116"/>
      <c r="F116"/>
      <c r="G116"/>
      <c r="H116"/>
      <c r="I116"/>
      <c r="J116" s="46"/>
      <c r="K116"/>
      <c r="L116"/>
      <c r="M116"/>
      <c r="N116"/>
      <c r="O116"/>
      <c r="P116"/>
      <c r="Q116"/>
      <c r="R116"/>
    </row>
    <row r="117" spans="1:18" s="3" customFormat="1" ht="17.149999999999999" customHeight="1" x14ac:dyDescent="0.2">
      <c r="A117" s="46"/>
      <c r="B117"/>
      <c r="C117"/>
      <c r="D117"/>
      <c r="E117"/>
      <c r="F117"/>
      <c r="G117"/>
      <c r="H117"/>
      <c r="I117"/>
      <c r="J117" s="46"/>
      <c r="K117"/>
      <c r="L117"/>
      <c r="M117"/>
      <c r="N117"/>
      <c r="O117"/>
      <c r="P117"/>
      <c r="Q117"/>
      <c r="R117"/>
    </row>
    <row r="118" spans="1:18" s="3" customFormat="1" ht="17.149999999999999" customHeight="1" x14ac:dyDescent="0.2">
      <c r="A118" s="46"/>
      <c r="B118"/>
      <c r="C118"/>
      <c r="D118"/>
      <c r="E118"/>
      <c r="F118"/>
      <c r="G118"/>
      <c r="H118"/>
      <c r="I118"/>
      <c r="J118" s="46"/>
      <c r="K118"/>
      <c r="L118"/>
      <c r="M118"/>
      <c r="N118"/>
      <c r="O118"/>
      <c r="P118"/>
      <c r="Q118"/>
      <c r="R118"/>
    </row>
    <row r="119" spans="1:18" s="5" customFormat="1" ht="17.149999999999999" customHeight="1" x14ac:dyDescent="0.2">
      <c r="A119" s="46"/>
      <c r="B119"/>
      <c r="C119"/>
      <c r="D119"/>
      <c r="E119"/>
      <c r="F119"/>
      <c r="G119"/>
      <c r="H119"/>
      <c r="I119"/>
      <c r="J119" s="46"/>
      <c r="K119"/>
      <c r="L119"/>
      <c r="M119"/>
      <c r="N119"/>
      <c r="O119"/>
      <c r="P119"/>
      <c r="Q119"/>
      <c r="R119"/>
    </row>
    <row r="120" spans="1:18" ht="17.149999999999999" customHeight="1" x14ac:dyDescent="0.2">
      <c r="A120" s="46"/>
      <c r="B120"/>
      <c r="C120"/>
      <c r="D120"/>
      <c r="E120"/>
      <c r="F120"/>
      <c r="G120"/>
      <c r="H120"/>
      <c r="I120"/>
      <c r="J120" s="46"/>
      <c r="K120"/>
      <c r="L120"/>
      <c r="M120"/>
      <c r="N120"/>
      <c r="O120"/>
      <c r="P120"/>
      <c r="Q120"/>
      <c r="R120"/>
    </row>
    <row r="121" spans="1:18" ht="17.149999999999999" customHeight="1" x14ac:dyDescent="0.2">
      <c r="A121" s="46"/>
      <c r="B121"/>
      <c r="C121"/>
      <c r="D121"/>
      <c r="E121"/>
      <c r="F121"/>
      <c r="G121"/>
      <c r="H121"/>
      <c r="I121"/>
      <c r="J121" s="46"/>
      <c r="K121"/>
      <c r="L121"/>
      <c r="M121"/>
      <c r="N121"/>
      <c r="O121"/>
      <c r="P121"/>
      <c r="Q121"/>
      <c r="R121"/>
    </row>
    <row r="122" spans="1:18" ht="17.149999999999999" customHeight="1" x14ac:dyDescent="0.2">
      <c r="A122" s="46"/>
      <c r="B122"/>
      <c r="C122"/>
      <c r="D122"/>
      <c r="E122"/>
      <c r="F122"/>
      <c r="G122"/>
      <c r="H122"/>
      <c r="I122"/>
      <c r="J122" s="46"/>
      <c r="K122"/>
      <c r="L122"/>
      <c r="M122"/>
      <c r="N122"/>
      <c r="O122"/>
      <c r="P122"/>
      <c r="Q122"/>
      <c r="R122"/>
    </row>
    <row r="123" spans="1:18" ht="17.149999999999999" customHeight="1" x14ac:dyDescent="0.2">
      <c r="A123" s="46"/>
      <c r="B123"/>
      <c r="C123"/>
      <c r="D123"/>
      <c r="E123"/>
      <c r="F123"/>
      <c r="G123"/>
      <c r="H123"/>
      <c r="I123"/>
      <c r="J123" s="46"/>
      <c r="K123"/>
      <c r="L123"/>
      <c r="M123"/>
      <c r="N123"/>
      <c r="O123"/>
      <c r="P123"/>
      <c r="Q123"/>
      <c r="R123"/>
    </row>
    <row r="124" spans="1:18" s="3" customFormat="1" ht="17.149999999999999" customHeight="1" x14ac:dyDescent="0.2">
      <c r="A124" s="46"/>
      <c r="B124"/>
      <c r="C124"/>
      <c r="D124"/>
      <c r="E124"/>
      <c r="F124"/>
      <c r="G124"/>
      <c r="H124"/>
      <c r="I124"/>
      <c r="J124" s="46"/>
      <c r="K124"/>
      <c r="L124"/>
      <c r="M124"/>
      <c r="N124"/>
      <c r="O124"/>
      <c r="P124"/>
      <c r="Q124"/>
      <c r="R124"/>
    </row>
    <row r="125" spans="1:18" ht="17.149999999999999" customHeight="1" x14ac:dyDescent="0.2">
      <c r="A125" s="46"/>
      <c r="B125"/>
      <c r="C125"/>
      <c r="D125"/>
      <c r="E125"/>
      <c r="F125"/>
      <c r="G125"/>
      <c r="H125"/>
      <c r="I125"/>
      <c r="J125" s="46"/>
      <c r="K125"/>
      <c r="L125"/>
      <c r="M125"/>
      <c r="N125"/>
      <c r="O125"/>
      <c r="P125"/>
      <c r="Q125"/>
      <c r="R125"/>
    </row>
    <row r="126" spans="1:18" ht="17.149999999999999" customHeight="1" x14ac:dyDescent="0.2">
      <c r="A126" s="46"/>
      <c r="B126"/>
      <c r="C126"/>
      <c r="D126"/>
      <c r="E126"/>
      <c r="F126"/>
      <c r="G126"/>
      <c r="H126"/>
      <c r="I126"/>
      <c r="J126" s="46"/>
      <c r="K126"/>
      <c r="L126"/>
      <c r="M126"/>
      <c r="N126"/>
      <c r="O126"/>
      <c r="P126"/>
      <c r="Q126"/>
      <c r="R126"/>
    </row>
    <row r="127" spans="1:18" ht="17.149999999999999" customHeight="1" x14ac:dyDescent="0.2">
      <c r="A127" s="46"/>
      <c r="B127"/>
      <c r="C127"/>
      <c r="D127"/>
      <c r="E127"/>
      <c r="F127"/>
      <c r="G127"/>
      <c r="H127"/>
      <c r="I127"/>
      <c r="J127" s="46"/>
      <c r="K127"/>
      <c r="L127"/>
      <c r="M127"/>
      <c r="N127"/>
      <c r="O127"/>
      <c r="P127"/>
      <c r="Q127"/>
      <c r="R127"/>
    </row>
    <row r="128" spans="1:18" ht="17.149999999999999" customHeight="1" x14ac:dyDescent="0.2">
      <c r="A128" s="46"/>
      <c r="B128"/>
      <c r="C128"/>
      <c r="D128"/>
      <c r="E128"/>
      <c r="F128"/>
      <c r="G128"/>
      <c r="H128"/>
      <c r="I128"/>
      <c r="J128" s="46"/>
      <c r="K128"/>
      <c r="L128"/>
      <c r="M128"/>
      <c r="N128"/>
      <c r="O128"/>
      <c r="P128"/>
      <c r="Q128"/>
      <c r="R128"/>
    </row>
    <row r="129" spans="1:18" ht="17.149999999999999" customHeight="1" x14ac:dyDescent="0.2">
      <c r="A129" s="46"/>
      <c r="B129"/>
      <c r="C129"/>
      <c r="D129"/>
      <c r="E129"/>
      <c r="F129"/>
      <c r="G129"/>
      <c r="H129"/>
      <c r="I129"/>
      <c r="J129" s="46"/>
      <c r="K129"/>
      <c r="L129"/>
      <c r="M129"/>
      <c r="N129"/>
      <c r="O129"/>
      <c r="P129"/>
      <c r="Q129"/>
      <c r="R129"/>
    </row>
    <row r="130" spans="1:18" ht="17.149999999999999" customHeight="1" x14ac:dyDescent="0.2">
      <c r="A130" s="46"/>
      <c r="B130"/>
      <c r="C130"/>
      <c r="D130"/>
      <c r="E130"/>
      <c r="F130"/>
      <c r="G130"/>
      <c r="H130"/>
      <c r="I130"/>
      <c r="J130" s="46"/>
      <c r="K130"/>
      <c r="L130"/>
      <c r="M130"/>
      <c r="N130"/>
      <c r="O130"/>
      <c r="P130"/>
      <c r="Q130"/>
      <c r="R130"/>
    </row>
    <row r="131" spans="1:18" ht="17.149999999999999" customHeight="1" x14ac:dyDescent="0.2">
      <c r="A131" s="46"/>
      <c r="B131"/>
      <c r="C131"/>
      <c r="D131"/>
      <c r="E131"/>
      <c r="F131"/>
      <c r="G131"/>
      <c r="H131"/>
      <c r="I131"/>
      <c r="J131" s="46"/>
      <c r="K131"/>
      <c r="L131"/>
      <c r="M131"/>
      <c r="N131"/>
      <c r="O131"/>
      <c r="P131"/>
      <c r="Q131"/>
      <c r="R131"/>
    </row>
    <row r="132" spans="1:18" ht="17.149999999999999" customHeight="1" x14ac:dyDescent="0.2">
      <c r="A132" s="46"/>
      <c r="B132"/>
      <c r="C132"/>
      <c r="D132"/>
      <c r="E132"/>
      <c r="F132"/>
      <c r="G132"/>
      <c r="H132"/>
      <c r="I132"/>
      <c r="J132" s="46"/>
      <c r="K132"/>
      <c r="L132"/>
      <c r="M132"/>
      <c r="N132"/>
      <c r="O132"/>
      <c r="P132"/>
      <c r="Q132"/>
      <c r="R132"/>
    </row>
    <row r="133" spans="1:18" ht="17.149999999999999" customHeight="1" x14ac:dyDescent="0.2">
      <c r="A133" s="46"/>
      <c r="B133"/>
      <c r="C133"/>
      <c r="D133"/>
      <c r="E133"/>
      <c r="F133"/>
      <c r="G133"/>
      <c r="H133"/>
      <c r="I133"/>
      <c r="J133" s="46"/>
      <c r="K133"/>
      <c r="L133"/>
      <c r="M133"/>
      <c r="N133"/>
      <c r="O133"/>
      <c r="P133"/>
      <c r="Q133"/>
      <c r="R133"/>
    </row>
    <row r="134" spans="1:18" s="3" customFormat="1" ht="17.149999999999999" customHeight="1" x14ac:dyDescent="0.2">
      <c r="A134" s="46"/>
      <c r="B134"/>
      <c r="C134"/>
      <c r="D134"/>
      <c r="E134"/>
      <c r="F134"/>
      <c r="G134"/>
      <c r="H134"/>
      <c r="I134"/>
      <c r="J134" s="46"/>
      <c r="K134"/>
      <c r="L134"/>
      <c r="M134"/>
      <c r="N134"/>
      <c r="O134"/>
      <c r="P134"/>
      <c r="Q134"/>
      <c r="R134"/>
    </row>
    <row r="135" spans="1:18" s="5" customFormat="1" ht="16.5" customHeight="1" x14ac:dyDescent="0.2">
      <c r="A135" s="46"/>
      <c r="B135"/>
      <c r="C135"/>
      <c r="D135"/>
      <c r="E135"/>
      <c r="F135"/>
      <c r="G135"/>
      <c r="H135"/>
      <c r="I135"/>
      <c r="J135" s="46"/>
      <c r="K135"/>
      <c r="L135"/>
      <c r="M135"/>
      <c r="N135"/>
      <c r="O135"/>
      <c r="P135"/>
      <c r="Q135"/>
      <c r="R135"/>
    </row>
    <row r="136" spans="1:18" s="5" customFormat="1" ht="16.5" customHeight="1" x14ac:dyDescent="0.2">
      <c r="A136" s="46"/>
      <c r="B136"/>
      <c r="C136"/>
      <c r="D136"/>
      <c r="E136"/>
      <c r="F136"/>
      <c r="G136"/>
      <c r="H136"/>
      <c r="I136"/>
      <c r="J136" s="46"/>
      <c r="K136"/>
      <c r="L136"/>
      <c r="M136"/>
      <c r="N136"/>
      <c r="O136"/>
      <c r="P136"/>
      <c r="Q136"/>
      <c r="R136"/>
    </row>
    <row r="137" spans="1:18" ht="17.149999999999999" customHeight="1" x14ac:dyDescent="0.2">
      <c r="A137" s="46"/>
      <c r="B137"/>
      <c r="C137"/>
      <c r="D137"/>
      <c r="E137"/>
      <c r="F137"/>
      <c r="G137"/>
      <c r="H137"/>
      <c r="I137"/>
      <c r="J137" s="46"/>
      <c r="K137"/>
      <c r="L137"/>
      <c r="M137"/>
      <c r="N137"/>
      <c r="O137"/>
      <c r="P137"/>
      <c r="Q137"/>
      <c r="R137"/>
    </row>
    <row r="138" spans="1:18" ht="17.149999999999999" customHeight="1" x14ac:dyDescent="0.2">
      <c r="A138" s="46"/>
      <c r="B138"/>
      <c r="C138"/>
      <c r="D138"/>
      <c r="E138"/>
      <c r="F138"/>
      <c r="G138"/>
      <c r="H138"/>
      <c r="I138"/>
      <c r="J138" s="46"/>
      <c r="K138"/>
      <c r="L138"/>
      <c r="M138"/>
      <c r="N138"/>
      <c r="O138"/>
      <c r="P138"/>
      <c r="Q138"/>
      <c r="R138"/>
    </row>
    <row r="139" spans="1:18" ht="17.149999999999999" customHeight="1" x14ac:dyDescent="0.2">
      <c r="A139" s="46"/>
      <c r="B139"/>
      <c r="C139"/>
      <c r="D139"/>
      <c r="E139"/>
      <c r="F139"/>
      <c r="G139"/>
      <c r="H139"/>
      <c r="I139"/>
      <c r="J139" s="46"/>
      <c r="K139"/>
      <c r="L139"/>
      <c r="M139"/>
      <c r="N139"/>
      <c r="O139"/>
      <c r="P139"/>
      <c r="Q139"/>
      <c r="R139"/>
    </row>
    <row r="140" spans="1:18" ht="17.149999999999999" customHeight="1" x14ac:dyDescent="0.2">
      <c r="A140" s="46"/>
      <c r="B140"/>
      <c r="C140"/>
      <c r="D140"/>
      <c r="E140"/>
      <c r="F140"/>
      <c r="G140"/>
      <c r="H140"/>
      <c r="I140"/>
      <c r="J140" s="46"/>
      <c r="K140"/>
      <c r="L140"/>
      <c r="M140"/>
      <c r="N140"/>
      <c r="O140"/>
      <c r="P140"/>
      <c r="Q140"/>
      <c r="R140"/>
    </row>
    <row r="141" spans="1:18" s="3" customFormat="1" ht="17.149999999999999" customHeight="1" x14ac:dyDescent="0.2">
      <c r="A141" s="46"/>
      <c r="B141"/>
      <c r="C141"/>
      <c r="D141"/>
      <c r="E141"/>
      <c r="F141"/>
      <c r="G141"/>
      <c r="H141"/>
      <c r="I141"/>
      <c r="J141" s="46"/>
      <c r="K141"/>
      <c r="L141"/>
      <c r="M141"/>
      <c r="N141"/>
      <c r="O141"/>
      <c r="P141"/>
      <c r="Q141"/>
      <c r="R141"/>
    </row>
    <row r="142" spans="1:18" ht="17.149999999999999" customHeight="1" x14ac:dyDescent="0.2">
      <c r="A142" s="46"/>
      <c r="B142"/>
      <c r="C142"/>
      <c r="D142"/>
      <c r="E142"/>
      <c r="F142"/>
      <c r="G142"/>
      <c r="H142"/>
      <c r="I142"/>
      <c r="J142" s="46"/>
      <c r="K142"/>
      <c r="L142"/>
      <c r="M142"/>
      <c r="N142"/>
      <c r="O142"/>
      <c r="P142"/>
      <c r="Q142"/>
      <c r="R142"/>
    </row>
    <row r="143" spans="1:18" ht="17.149999999999999" customHeight="1" x14ac:dyDescent="0.2">
      <c r="A143" s="46"/>
      <c r="B143"/>
      <c r="C143"/>
      <c r="D143"/>
      <c r="E143"/>
      <c r="F143"/>
      <c r="G143"/>
      <c r="H143"/>
      <c r="I143"/>
      <c r="J143" s="46"/>
      <c r="K143"/>
      <c r="L143"/>
      <c r="M143"/>
      <c r="N143"/>
      <c r="O143"/>
      <c r="P143"/>
      <c r="Q143"/>
      <c r="R143"/>
    </row>
    <row r="144" spans="1:18" ht="17.149999999999999" customHeight="1" x14ac:dyDescent="0.2">
      <c r="A144" s="46"/>
      <c r="B144"/>
      <c r="C144"/>
      <c r="D144"/>
      <c r="E144"/>
      <c r="F144"/>
      <c r="G144"/>
      <c r="H144"/>
      <c r="I144"/>
      <c r="J144" s="46"/>
      <c r="K144"/>
      <c r="L144"/>
      <c r="M144"/>
      <c r="N144"/>
      <c r="O144"/>
      <c r="P144"/>
      <c r="Q144"/>
      <c r="R144"/>
    </row>
    <row r="145" spans="1:18" ht="17.149999999999999" customHeight="1" x14ac:dyDescent="0.2">
      <c r="A145" s="46"/>
      <c r="B145"/>
      <c r="C145"/>
      <c r="D145"/>
      <c r="E145"/>
      <c r="F145"/>
      <c r="G145"/>
      <c r="H145"/>
      <c r="I145"/>
      <c r="J145" s="46"/>
      <c r="K145"/>
      <c r="L145"/>
      <c r="M145"/>
      <c r="N145"/>
      <c r="O145"/>
      <c r="P145"/>
      <c r="Q145"/>
      <c r="R145"/>
    </row>
    <row r="146" spans="1:18" ht="17.149999999999999" customHeight="1" x14ac:dyDescent="0.2">
      <c r="A146" s="46"/>
      <c r="B146"/>
      <c r="C146"/>
      <c r="D146"/>
      <c r="E146"/>
      <c r="F146"/>
      <c r="G146"/>
      <c r="H146"/>
      <c r="I146"/>
      <c r="J146" s="46"/>
      <c r="K146"/>
      <c r="L146"/>
      <c r="M146"/>
      <c r="N146"/>
      <c r="O146"/>
      <c r="P146"/>
      <c r="Q146"/>
      <c r="R146"/>
    </row>
    <row r="147" spans="1:18" ht="17.149999999999999" customHeight="1" x14ac:dyDescent="0.2">
      <c r="A147" s="46"/>
      <c r="B147"/>
      <c r="C147"/>
      <c r="D147"/>
      <c r="E147"/>
      <c r="F147"/>
      <c r="G147"/>
      <c r="H147"/>
      <c r="I147"/>
      <c r="J147" s="46"/>
      <c r="K147"/>
      <c r="L147"/>
      <c r="M147"/>
      <c r="N147"/>
      <c r="O147"/>
      <c r="P147"/>
      <c r="Q147"/>
      <c r="R147"/>
    </row>
    <row r="148" spans="1:18" ht="17.149999999999999" customHeight="1" x14ac:dyDescent="0.2">
      <c r="A148" s="46"/>
      <c r="B148"/>
      <c r="C148"/>
      <c r="D148"/>
      <c r="E148"/>
      <c r="F148"/>
      <c r="G148"/>
      <c r="H148"/>
      <c r="I148"/>
      <c r="J148" s="46"/>
      <c r="K148"/>
      <c r="L148"/>
      <c r="M148"/>
      <c r="N148"/>
      <c r="O148"/>
      <c r="P148"/>
      <c r="Q148"/>
      <c r="R148"/>
    </row>
    <row r="149" spans="1:18" ht="17.149999999999999" customHeight="1" x14ac:dyDescent="0.2">
      <c r="A149" s="46"/>
      <c r="B149"/>
      <c r="C149"/>
      <c r="D149"/>
      <c r="E149"/>
      <c r="F149"/>
      <c r="G149"/>
      <c r="H149"/>
      <c r="I149"/>
      <c r="J149" s="46"/>
      <c r="K149"/>
      <c r="L149"/>
      <c r="M149"/>
      <c r="N149"/>
      <c r="O149"/>
      <c r="P149"/>
      <c r="Q149"/>
      <c r="R149"/>
    </row>
    <row r="150" spans="1:18" ht="17.149999999999999" customHeight="1" x14ac:dyDescent="0.2">
      <c r="A150" s="46"/>
      <c r="B150"/>
      <c r="C150"/>
      <c r="D150"/>
      <c r="E150"/>
      <c r="F150"/>
      <c r="G150"/>
      <c r="H150"/>
      <c r="I150"/>
      <c r="J150" s="46"/>
      <c r="K150"/>
      <c r="L150"/>
      <c r="M150"/>
      <c r="N150"/>
      <c r="O150"/>
      <c r="P150"/>
      <c r="Q150"/>
      <c r="R150"/>
    </row>
    <row r="151" spans="1:18" s="3" customFormat="1" ht="17.149999999999999" customHeight="1" x14ac:dyDescent="0.2">
      <c r="A151" s="46"/>
      <c r="B151"/>
      <c r="C151"/>
      <c r="D151"/>
      <c r="E151"/>
      <c r="F151"/>
      <c r="G151"/>
      <c r="H151"/>
      <c r="I151"/>
      <c r="J151" s="46"/>
      <c r="K151"/>
      <c r="L151"/>
      <c r="M151"/>
      <c r="N151"/>
      <c r="O151"/>
      <c r="P151"/>
      <c r="Q151"/>
      <c r="R151"/>
    </row>
    <row r="152" spans="1:18" ht="14.15" customHeight="1" x14ac:dyDescent="0.2">
      <c r="A152" s="46"/>
      <c r="B152"/>
      <c r="C152"/>
      <c r="D152"/>
      <c r="E152"/>
      <c r="F152"/>
      <c r="G152"/>
      <c r="H152"/>
      <c r="I152"/>
      <c r="J152" s="46"/>
      <c r="K152"/>
      <c r="L152"/>
      <c r="M152"/>
      <c r="N152"/>
      <c r="O152"/>
      <c r="P152"/>
      <c r="Q152"/>
      <c r="R152"/>
    </row>
    <row r="153" spans="1:18" ht="14.15" customHeight="1" x14ac:dyDescent="0.2">
      <c r="Q153"/>
      <c r="R153"/>
    </row>
    <row r="154" spans="1:18" ht="14.15" customHeight="1" x14ac:dyDescent="0.2">
      <c r="Q154"/>
      <c r="R154"/>
    </row>
  </sheetData>
  <mergeCells count="58">
    <mergeCell ref="N15:O16"/>
    <mergeCell ref="L3:L4"/>
    <mergeCell ref="G4:I4"/>
    <mergeCell ref="J3:K4"/>
    <mergeCell ref="P38:R38"/>
    <mergeCell ref="P21:R21"/>
    <mergeCell ref="L46:M46"/>
    <mergeCell ref="C46:D46"/>
    <mergeCell ref="E32:F33"/>
    <mergeCell ref="C20:C21"/>
    <mergeCell ref="N32:O33"/>
    <mergeCell ref="L20:L21"/>
    <mergeCell ref="G21:I21"/>
    <mergeCell ref="J20:K21"/>
    <mergeCell ref="N66:O67"/>
    <mergeCell ref="L54:L55"/>
    <mergeCell ref="G55:I55"/>
    <mergeCell ref="P55:R55"/>
    <mergeCell ref="E49:F50"/>
    <mergeCell ref="N49:O50"/>
    <mergeCell ref="P89:R89"/>
    <mergeCell ref="L80:M80"/>
    <mergeCell ref="C80:D80"/>
    <mergeCell ref="E83:F84"/>
    <mergeCell ref="C71:C72"/>
    <mergeCell ref="N83:O84"/>
    <mergeCell ref="L71:L72"/>
    <mergeCell ref="G72:I72"/>
    <mergeCell ref="P72:R72"/>
    <mergeCell ref="J71:K72"/>
    <mergeCell ref="E100:F101"/>
    <mergeCell ref="C88:C89"/>
    <mergeCell ref="J88:K89"/>
    <mergeCell ref="L88:L89"/>
    <mergeCell ref="G89:I89"/>
    <mergeCell ref="C97:D97"/>
    <mergeCell ref="L97:M97"/>
    <mergeCell ref="A20:B21"/>
    <mergeCell ref="A37:B38"/>
    <mergeCell ref="J37:K38"/>
    <mergeCell ref="J54:K55"/>
    <mergeCell ref="A54:B55"/>
    <mergeCell ref="A3:B4"/>
    <mergeCell ref="C29:D29"/>
    <mergeCell ref="L29:M29"/>
    <mergeCell ref="C54:C55"/>
    <mergeCell ref="A88:B89"/>
    <mergeCell ref="L12:M12"/>
    <mergeCell ref="C12:D12"/>
    <mergeCell ref="E15:F16"/>
    <mergeCell ref="C3:C4"/>
    <mergeCell ref="A71:B72"/>
    <mergeCell ref="C63:D63"/>
    <mergeCell ref="L63:M63"/>
    <mergeCell ref="E66:F67"/>
    <mergeCell ref="C37:C38"/>
    <mergeCell ref="L37:L38"/>
    <mergeCell ref="G38:I38"/>
  </mergeCells>
  <phoneticPr fontId="3"/>
  <printOptions horizontalCentered="1"/>
  <pageMargins left="0" right="0" top="0" bottom="0"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9FA6-39FC-4413-9884-3410E3CBAEAC}">
  <dimension ref="A1:S28"/>
  <sheetViews>
    <sheetView zoomScale="62" zoomScaleNormal="100" zoomScalePageLayoutView="63" workbookViewId="0">
      <selection activeCell="C9" sqref="C9:O9"/>
    </sheetView>
  </sheetViews>
  <sheetFormatPr defaultRowHeight="13" x14ac:dyDescent="0.2"/>
  <cols>
    <col min="1" max="1" width="12.5859375" style="29" customWidth="1"/>
    <col min="2" max="2" width="6" style="29" customWidth="1"/>
    <col min="3" max="15" width="8.703125" style="29" customWidth="1"/>
    <col min="16" max="16" width="11.29296875" bestFit="1" customWidth="1"/>
    <col min="17" max="17" width="9.76171875" bestFit="1" customWidth="1"/>
  </cols>
  <sheetData>
    <row r="1" spans="1:19" ht="25" customHeight="1" x14ac:dyDescent="0.2">
      <c r="A1" s="29" t="s">
        <v>6</v>
      </c>
      <c r="C1" s="84" t="s">
        <v>9</v>
      </c>
      <c r="D1" s="84" t="s">
        <v>10</v>
      </c>
      <c r="E1" s="84" t="s">
        <v>11</v>
      </c>
      <c r="F1" s="84" t="s">
        <v>12</v>
      </c>
      <c r="G1" s="84" t="s">
        <v>13</v>
      </c>
      <c r="H1" s="84" t="s">
        <v>14</v>
      </c>
      <c r="I1" s="84" t="s">
        <v>15</v>
      </c>
      <c r="J1" s="84" t="s">
        <v>16</v>
      </c>
      <c r="K1" s="102" t="s">
        <v>135</v>
      </c>
      <c r="L1" s="84" t="s">
        <v>17</v>
      </c>
      <c r="M1" s="84" t="s">
        <v>18</v>
      </c>
      <c r="N1" s="84" t="s">
        <v>19</v>
      </c>
      <c r="O1" s="84" t="s">
        <v>20</v>
      </c>
      <c r="P1" s="84" t="s">
        <v>21</v>
      </c>
    </row>
    <row r="2" spans="1:19" s="46" customFormat="1" ht="25" customHeight="1" x14ac:dyDescent="0.2">
      <c r="A2" s="86" t="s">
        <v>33</v>
      </c>
      <c r="B2" s="85" t="s">
        <v>34</v>
      </c>
      <c r="C2" s="87">
        <f>9970+1160</f>
        <v>11130</v>
      </c>
      <c r="D2" s="87">
        <v>33801</v>
      </c>
      <c r="E2" s="88">
        <f>33807+25998+8360</f>
        <v>68165</v>
      </c>
      <c r="F2" s="87">
        <f>70820+13157+35255</f>
        <v>119232</v>
      </c>
      <c r="G2" s="87">
        <v>91509</v>
      </c>
      <c r="H2" s="87">
        <f>125950+429+9</f>
        <v>126388</v>
      </c>
      <c r="I2" s="87">
        <v>129655</v>
      </c>
      <c r="J2" s="87">
        <v>182046</v>
      </c>
      <c r="K2" s="87"/>
      <c r="L2" s="87">
        <v>155203</v>
      </c>
      <c r="M2" s="87">
        <v>161569</v>
      </c>
      <c r="N2" s="87">
        <v>181907</v>
      </c>
      <c r="O2" s="87">
        <v>237915</v>
      </c>
      <c r="P2" s="72">
        <f>SUM(C2:O2)</f>
        <v>1498520</v>
      </c>
    </row>
    <row r="3" spans="1:19" ht="25" customHeight="1" x14ac:dyDescent="0.2">
      <c r="A3" s="70" t="s">
        <v>35</v>
      </c>
      <c r="B3" s="32" t="s">
        <v>36</v>
      </c>
      <c r="C3" s="33">
        <v>7250</v>
      </c>
      <c r="D3" s="33">
        <v>32200</v>
      </c>
      <c r="E3" s="33">
        <v>44700</v>
      </c>
      <c r="F3" s="33">
        <v>94200</v>
      </c>
      <c r="G3" s="32">
        <v>96200</v>
      </c>
      <c r="H3" s="33">
        <v>86200</v>
      </c>
      <c r="I3" s="33">
        <v>133200</v>
      </c>
      <c r="J3" s="33">
        <v>105800</v>
      </c>
      <c r="K3" s="33">
        <v>79000</v>
      </c>
      <c r="L3" s="33">
        <v>173000</v>
      </c>
      <c r="M3" s="33">
        <v>179600</v>
      </c>
      <c r="N3" s="33">
        <v>199800</v>
      </c>
      <c r="O3" s="33">
        <v>249850</v>
      </c>
      <c r="P3" s="74">
        <f>SUM(C3:O3)</f>
        <v>1481000</v>
      </c>
    </row>
    <row r="4" spans="1:19" s="65" customFormat="1" ht="25" customHeight="1" x14ac:dyDescent="0.2">
      <c r="A4" s="62" t="s">
        <v>37</v>
      </c>
      <c r="B4" s="66"/>
      <c r="C4" s="63">
        <f>C2-C3-120</f>
        <v>3760</v>
      </c>
      <c r="D4" s="63">
        <f t="shared" ref="D4:N4" si="0">D2-D3+C4</f>
        <v>5361</v>
      </c>
      <c r="E4" s="63">
        <f t="shared" si="0"/>
        <v>28826</v>
      </c>
      <c r="F4" s="63">
        <f t="shared" si="0"/>
        <v>53858</v>
      </c>
      <c r="G4" s="63">
        <f t="shared" si="0"/>
        <v>49167</v>
      </c>
      <c r="H4" s="63">
        <f t="shared" si="0"/>
        <v>89355</v>
      </c>
      <c r="I4" s="63">
        <f t="shared" si="0"/>
        <v>85810</v>
      </c>
      <c r="J4" s="63">
        <f t="shared" si="0"/>
        <v>162056</v>
      </c>
      <c r="K4" s="63">
        <f t="shared" si="0"/>
        <v>83056</v>
      </c>
      <c r="L4" s="63">
        <f t="shared" si="0"/>
        <v>65259</v>
      </c>
      <c r="M4" s="63">
        <f t="shared" si="0"/>
        <v>47228</v>
      </c>
      <c r="N4" s="63">
        <f t="shared" si="0"/>
        <v>29335</v>
      </c>
      <c r="O4" s="63">
        <f>O2-O3+N4</f>
        <v>17400</v>
      </c>
      <c r="P4" s="63"/>
      <c r="Q4"/>
      <c r="R4"/>
      <c r="S4"/>
    </row>
    <row r="5" spans="1:19" ht="25" customHeight="1" x14ac:dyDescent="0.2">
      <c r="A5" s="111" t="s">
        <v>140</v>
      </c>
      <c r="B5" s="29" t="s">
        <v>38</v>
      </c>
      <c r="C5" s="29">
        <v>2</v>
      </c>
      <c r="D5" s="29">
        <v>4</v>
      </c>
      <c r="E5" s="29">
        <v>6</v>
      </c>
      <c r="F5" s="29">
        <v>5</v>
      </c>
      <c r="G5" s="29">
        <v>5</v>
      </c>
      <c r="H5" s="29">
        <v>5</v>
      </c>
      <c r="I5" s="29">
        <v>8</v>
      </c>
      <c r="J5" s="29">
        <v>9</v>
      </c>
      <c r="K5" s="29">
        <v>11</v>
      </c>
      <c r="L5" s="29">
        <v>11</v>
      </c>
      <c r="M5" s="29">
        <v>11</v>
      </c>
      <c r="N5" s="29">
        <v>12</v>
      </c>
      <c r="O5" s="29">
        <v>14</v>
      </c>
      <c r="P5" s="29"/>
    </row>
    <row r="6" spans="1:19" ht="25" customHeight="1" x14ac:dyDescent="0.2">
      <c r="A6" s="30" t="s">
        <v>39</v>
      </c>
      <c r="B6" s="29" t="s">
        <v>38</v>
      </c>
      <c r="C6" s="38">
        <v>11</v>
      </c>
      <c r="D6" s="38">
        <v>36</v>
      </c>
      <c r="E6" s="38">
        <v>48</v>
      </c>
      <c r="F6" s="38">
        <v>58</v>
      </c>
      <c r="G6" s="38">
        <v>62</v>
      </c>
      <c r="H6" s="38">
        <v>59</v>
      </c>
      <c r="I6" s="38">
        <v>82</v>
      </c>
      <c r="J6" s="38">
        <v>82</v>
      </c>
      <c r="K6" s="38" t="s">
        <v>136</v>
      </c>
      <c r="L6" s="38">
        <v>117</v>
      </c>
      <c r="M6" s="38">
        <v>123</v>
      </c>
      <c r="N6" s="38">
        <v>144</v>
      </c>
      <c r="O6" s="38">
        <v>151</v>
      </c>
      <c r="P6" s="116">
        <f>SUM(C6:J6,L6:O6)</f>
        <v>973</v>
      </c>
    </row>
    <row r="7" spans="1:19" ht="25" customHeight="1" x14ac:dyDescent="0.2">
      <c r="A7" s="30" t="s">
        <v>40</v>
      </c>
      <c r="B7" s="29" t="s">
        <v>41</v>
      </c>
      <c r="C7" s="29">
        <v>21</v>
      </c>
      <c r="D7" s="29">
        <v>21</v>
      </c>
      <c r="E7" s="29">
        <v>20</v>
      </c>
      <c r="F7" s="29">
        <v>22</v>
      </c>
      <c r="G7" s="29">
        <v>21</v>
      </c>
      <c r="H7" s="29">
        <v>19</v>
      </c>
      <c r="I7" s="29">
        <v>22</v>
      </c>
      <c r="J7" s="29">
        <v>20</v>
      </c>
      <c r="K7" s="29" t="s">
        <v>136</v>
      </c>
      <c r="L7" s="29">
        <v>20</v>
      </c>
      <c r="M7" s="29">
        <v>19</v>
      </c>
      <c r="N7" s="29">
        <v>18</v>
      </c>
      <c r="O7" s="29">
        <v>20</v>
      </c>
      <c r="P7" s="116">
        <f>SUM(C7:J7,L7:O7)</f>
        <v>243</v>
      </c>
      <c r="Q7">
        <f>CEILING(P6/P7, 0.1)</f>
        <v>4.1000000000000005</v>
      </c>
    </row>
    <row r="8" spans="1:19" ht="25" customHeight="1" x14ac:dyDescent="0.2">
      <c r="A8" s="31" t="s">
        <v>42</v>
      </c>
      <c r="B8" s="71" t="s">
        <v>43</v>
      </c>
      <c r="C8" s="40">
        <f>(C6/C7)/20*100</f>
        <v>2.6190476190476191</v>
      </c>
      <c r="D8" s="40">
        <f>(D6/D7)/20*100</f>
        <v>8.5714285714285712</v>
      </c>
      <c r="E8" s="40">
        <f t="shared" ref="E8:H8" si="1">(E6/E7)/20*100</f>
        <v>12</v>
      </c>
      <c r="F8" s="40">
        <f t="shared" si="1"/>
        <v>13.18181818181818</v>
      </c>
      <c r="G8" s="40">
        <f t="shared" si="1"/>
        <v>14.761904761904763</v>
      </c>
      <c r="H8" s="40">
        <f t="shared" si="1"/>
        <v>15.526315789473683</v>
      </c>
      <c r="I8" s="41">
        <f>(I6/I7)/20*100</f>
        <v>18.636363636363633</v>
      </c>
      <c r="J8" s="41">
        <f>(J6/J7)/20*100</f>
        <v>20.5</v>
      </c>
      <c r="K8" s="41" t="s">
        <v>143</v>
      </c>
      <c r="L8" s="41">
        <f t="shared" ref="L8" si="2">(L6/L7)/20*100</f>
        <v>29.25</v>
      </c>
      <c r="M8" s="41">
        <f>(M6/M7)/20*100</f>
        <v>32.368421052631582</v>
      </c>
      <c r="N8" s="41">
        <f>(N6/N7)/20*100</f>
        <v>40</v>
      </c>
      <c r="O8" s="41">
        <f>(O6/O7)/20*100</f>
        <v>37.75</v>
      </c>
      <c r="P8" s="117">
        <f>(P6/P7)/20*100</f>
        <v>20.020576131687246</v>
      </c>
    </row>
    <row r="9" spans="1:19" ht="25" customHeight="1" x14ac:dyDescent="0.2">
      <c r="A9" s="35" t="s">
        <v>44</v>
      </c>
      <c r="B9" s="50"/>
      <c r="C9" s="51">
        <f>C3/(C6/C7)</f>
        <v>13840.90909090909</v>
      </c>
      <c r="D9" s="51">
        <f t="shared" ref="D9:L9" si="3">D3/(D6/D7)</f>
        <v>18783.333333333336</v>
      </c>
      <c r="E9" s="51">
        <f t="shared" si="3"/>
        <v>18625</v>
      </c>
      <c r="F9" s="51">
        <f t="shared" si="3"/>
        <v>35731.034482758623</v>
      </c>
      <c r="G9" s="51">
        <f t="shared" si="3"/>
        <v>32583.870967741932</v>
      </c>
      <c r="H9" s="51">
        <f t="shared" si="3"/>
        <v>27759.322033898305</v>
      </c>
      <c r="I9" s="51">
        <f t="shared" si="3"/>
        <v>35736.585365853658</v>
      </c>
      <c r="J9" s="51">
        <f t="shared" si="3"/>
        <v>25804.878048780491</v>
      </c>
      <c r="K9" s="51"/>
      <c r="L9" s="51">
        <f t="shared" si="3"/>
        <v>29572.649572649574</v>
      </c>
      <c r="M9" s="51">
        <f>M3/(M6/M7)</f>
        <v>27743.08943089431</v>
      </c>
      <c r="N9" s="51">
        <f>N3/(N6/N7)</f>
        <v>24975</v>
      </c>
      <c r="O9" s="51">
        <f>O3/(O6/O7)</f>
        <v>33092.715231788083</v>
      </c>
      <c r="P9" s="118">
        <f>P3/Q7/12</f>
        <v>30101.626016260157</v>
      </c>
      <c r="Q9" s="29"/>
    </row>
    <row r="10" spans="1:19" ht="26.5" customHeight="1" x14ac:dyDescent="0.2">
      <c r="A10" s="53" t="s">
        <v>45</v>
      </c>
      <c r="B10" s="53"/>
      <c r="C10" s="54"/>
      <c r="D10" s="54" t="s">
        <v>46</v>
      </c>
      <c r="E10" s="54" t="s">
        <v>47</v>
      </c>
      <c r="F10" s="55" t="s">
        <v>48</v>
      </c>
      <c r="G10" s="55" t="s">
        <v>48</v>
      </c>
      <c r="H10" s="55" t="s">
        <v>48</v>
      </c>
      <c r="I10" s="55" t="s">
        <v>48</v>
      </c>
      <c r="J10" s="55" t="s">
        <v>48</v>
      </c>
      <c r="K10" s="55" t="s">
        <v>137</v>
      </c>
      <c r="L10" s="55" t="s">
        <v>48</v>
      </c>
      <c r="M10" s="55" t="s">
        <v>48</v>
      </c>
      <c r="N10" s="55" t="s">
        <v>48</v>
      </c>
      <c r="O10" s="55" t="s">
        <v>183</v>
      </c>
      <c r="P10" s="119" t="s">
        <v>49</v>
      </c>
    </row>
    <row r="11" spans="1:19" ht="26.5" customHeight="1" x14ac:dyDescent="0.2">
      <c r="A11" s="53" t="s">
        <v>50</v>
      </c>
      <c r="B11" s="53">
        <f>'１-12明細'!I6+'１-12明細'!I23+'１-12明細'!I40+'１-12明細'!I57+'１-12明細'!I74+'１-12明細'!I91+'１-12明細'!R6+'１-12明細'!R23+'１-12明細'!R40+'１-12明細'!R57+'１-12明細'!R74+'１-12明細'!R91</f>
        <v>145</v>
      </c>
      <c r="C11" s="54"/>
      <c r="D11" s="54"/>
      <c r="E11" s="54"/>
      <c r="F11" s="55"/>
      <c r="G11" s="55"/>
      <c r="H11" s="55"/>
      <c r="I11" s="55"/>
      <c r="J11" s="55"/>
      <c r="K11" s="55"/>
      <c r="L11" s="56"/>
      <c r="M11" s="56"/>
      <c r="N11" s="56"/>
      <c r="O11" s="56"/>
      <c r="P11" s="73"/>
    </row>
    <row r="12" spans="1:19" ht="26.5" customHeight="1" x14ac:dyDescent="0.2">
      <c r="A12" s="53"/>
      <c r="B12" s="53"/>
      <c r="C12" s="54"/>
      <c r="D12" s="54"/>
      <c r="E12" s="54"/>
      <c r="F12" s="55"/>
      <c r="G12" s="55"/>
      <c r="H12" s="55"/>
      <c r="I12" s="55"/>
      <c r="J12" s="38"/>
      <c r="K12" s="38"/>
      <c r="L12" s="56"/>
      <c r="M12" s="56"/>
      <c r="N12" s="56"/>
      <c r="O12" s="56"/>
      <c r="P12" s="73"/>
    </row>
    <row r="13" spans="1:19" ht="17" customHeight="1" x14ac:dyDescent="0.2">
      <c r="A13" s="37" t="s">
        <v>51</v>
      </c>
      <c r="B13" s="37"/>
      <c r="C13" s="29" t="s">
        <v>52</v>
      </c>
    </row>
    <row r="14" spans="1:19" ht="17" customHeight="1" x14ac:dyDescent="0.2">
      <c r="C14" s="29" t="s">
        <v>53</v>
      </c>
      <c r="D14" s="48" t="s">
        <v>129</v>
      </c>
    </row>
    <row r="15" spans="1:19" ht="17" customHeight="1" x14ac:dyDescent="0.2">
      <c r="D15" s="99" t="s">
        <v>128</v>
      </c>
    </row>
    <row r="16" spans="1:19" ht="17" customHeight="1" x14ac:dyDescent="0.2"/>
    <row r="17" spans="1:2" ht="20" customHeight="1" x14ac:dyDescent="0.2">
      <c r="A17" s="145" t="s">
        <v>130</v>
      </c>
    </row>
    <row r="18" spans="1:2" ht="20" customHeight="1" x14ac:dyDescent="0.2">
      <c r="A18" s="39" t="s">
        <v>54</v>
      </c>
    </row>
    <row r="19" spans="1:2" ht="20" customHeight="1" x14ac:dyDescent="0.2">
      <c r="A19" s="39" t="s">
        <v>55</v>
      </c>
    </row>
    <row r="20" spans="1:2" ht="17" customHeight="1" x14ac:dyDescent="0.2"/>
    <row r="21" spans="1:2" ht="17" customHeight="1" x14ac:dyDescent="0.2">
      <c r="A21" s="48" t="s">
        <v>56</v>
      </c>
      <c r="B21" s="48"/>
    </row>
    <row r="22" spans="1:2" ht="17" customHeight="1" x14ac:dyDescent="0.2">
      <c r="A22" s="48" t="s">
        <v>188</v>
      </c>
      <c r="B22" s="48"/>
    </row>
    <row r="23" spans="1:2" ht="17" customHeight="1" x14ac:dyDescent="0.2">
      <c r="A23" s="48" t="s">
        <v>189</v>
      </c>
      <c r="B23" s="48"/>
    </row>
    <row r="24" spans="1:2" ht="17" customHeight="1" x14ac:dyDescent="0.2"/>
    <row r="25" spans="1:2" ht="17" customHeight="1" x14ac:dyDescent="0.2">
      <c r="A25" s="48" t="s">
        <v>159</v>
      </c>
      <c r="B25" s="48"/>
    </row>
    <row r="26" spans="1:2" x14ac:dyDescent="0.2">
      <c r="A26" s="48" t="s">
        <v>160</v>
      </c>
      <c r="B26" s="48"/>
    </row>
    <row r="27" spans="1:2" x14ac:dyDescent="0.2">
      <c r="A27" s="48" t="s">
        <v>190</v>
      </c>
    </row>
    <row r="28" spans="1:2" x14ac:dyDescent="0.2">
      <c r="A28" s="48" t="s">
        <v>191</v>
      </c>
    </row>
  </sheetData>
  <phoneticPr fontId="3"/>
  <pageMargins left="0.7" right="0.7" top="0.75" bottom="0.75" header="0.3" footer="0.3"/>
  <pageSetup paperSize="9" scale="62" orientation="landscape" r:id="rId1"/>
  <colBreaks count="1" manualBreakCount="1">
    <brk id="16" max="1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033E6-324E-427A-8777-DFDE1F4F4FC0}">
  <dimension ref="A1:Q13"/>
  <sheetViews>
    <sheetView view="pageBreakPreview" zoomScale="90" zoomScaleNormal="87" workbookViewId="0">
      <selection activeCell="O12" sqref="O12"/>
    </sheetView>
  </sheetViews>
  <sheetFormatPr defaultColWidth="9" defaultRowHeight="14" x14ac:dyDescent="0.2"/>
  <cols>
    <col min="1" max="2" width="6.87890625" style="46" customWidth="1"/>
    <col min="3" max="3" width="6.87890625" style="83" customWidth="1"/>
    <col min="4" max="15" width="6.703125" style="46" customWidth="1"/>
    <col min="16" max="16" width="13.234375" style="123" customWidth="1"/>
    <col min="19" max="19" width="2.29296875" customWidth="1"/>
  </cols>
  <sheetData>
    <row r="1" spans="1:17" ht="25" customHeight="1" x14ac:dyDescent="0.2">
      <c r="A1" s="124" t="s">
        <v>6</v>
      </c>
      <c r="B1" s="125" t="s">
        <v>7</v>
      </c>
      <c r="C1" s="126" t="s">
        <v>8</v>
      </c>
      <c r="D1" s="127" t="s">
        <v>9</v>
      </c>
      <c r="E1" s="127" t="s">
        <v>10</v>
      </c>
      <c r="F1" s="127" t="s">
        <v>11</v>
      </c>
      <c r="G1" s="127" t="s">
        <v>12</v>
      </c>
      <c r="H1" s="127" t="s">
        <v>13</v>
      </c>
      <c r="I1" s="127" t="s">
        <v>14</v>
      </c>
      <c r="J1" s="127" t="s">
        <v>15</v>
      </c>
      <c r="K1" s="127" t="s">
        <v>16</v>
      </c>
      <c r="L1" s="127" t="s">
        <v>17</v>
      </c>
      <c r="M1" s="127" t="s">
        <v>18</v>
      </c>
      <c r="N1" s="127" t="s">
        <v>19</v>
      </c>
      <c r="O1" s="127" t="s">
        <v>20</v>
      </c>
      <c r="P1" s="144" t="s">
        <v>21</v>
      </c>
    </row>
    <row r="2" spans="1:17" ht="25" customHeight="1" x14ac:dyDescent="0.2">
      <c r="A2" s="128" t="s">
        <v>22</v>
      </c>
      <c r="B2" s="85"/>
      <c r="C2" s="129" t="s">
        <v>23</v>
      </c>
      <c r="D2" s="130">
        <v>9970</v>
      </c>
      <c r="E2" s="130">
        <v>18931</v>
      </c>
      <c r="F2" s="131">
        <v>8360</v>
      </c>
      <c r="G2" s="130">
        <v>70820</v>
      </c>
      <c r="H2" s="46">
        <v>73769</v>
      </c>
      <c r="I2" s="130">
        <v>82723</v>
      </c>
      <c r="J2" s="130">
        <v>119901</v>
      </c>
      <c r="K2" s="130">
        <v>172321</v>
      </c>
      <c r="L2" s="130">
        <v>131263</v>
      </c>
      <c r="M2" s="130">
        <v>130208</v>
      </c>
      <c r="N2" s="130">
        <v>119877</v>
      </c>
      <c r="O2" s="130">
        <v>144817</v>
      </c>
      <c r="P2" s="142">
        <f>SUM(D2:O2)</f>
        <v>1082960</v>
      </c>
    </row>
    <row r="3" spans="1:17" ht="25" customHeight="1" x14ac:dyDescent="0.2">
      <c r="A3" s="132" t="s">
        <v>24</v>
      </c>
      <c r="B3" s="72"/>
      <c r="C3" s="133" t="s">
        <v>25</v>
      </c>
      <c r="D3" s="134"/>
      <c r="E3" s="134">
        <v>13810</v>
      </c>
      <c r="F3" s="134">
        <v>25998</v>
      </c>
      <c r="G3" s="134">
        <v>13157</v>
      </c>
      <c r="H3" s="130">
        <v>4000</v>
      </c>
      <c r="I3" s="134">
        <v>15468</v>
      </c>
      <c r="J3" s="134">
        <v>7494</v>
      </c>
      <c r="K3" s="134">
        <v>9725</v>
      </c>
      <c r="L3" s="134">
        <v>23940</v>
      </c>
      <c r="M3" s="134">
        <v>9232</v>
      </c>
      <c r="N3" s="134">
        <v>29096</v>
      </c>
      <c r="O3" s="134">
        <v>15485</v>
      </c>
      <c r="P3" s="142">
        <f>SUM(D3:O3)</f>
        <v>167405</v>
      </c>
    </row>
    <row r="4" spans="1:17" s="65" customFormat="1" ht="25" customHeight="1" x14ac:dyDescent="0.2">
      <c r="A4" s="135" t="s">
        <v>26</v>
      </c>
      <c r="B4" s="136"/>
      <c r="C4" s="129" t="s">
        <v>25</v>
      </c>
      <c r="D4" s="134">
        <v>1160</v>
      </c>
      <c r="E4" s="134"/>
      <c r="F4" s="134">
        <v>33807</v>
      </c>
      <c r="G4" s="134">
        <v>35255</v>
      </c>
      <c r="H4" s="134">
        <v>12585</v>
      </c>
      <c r="I4" s="134">
        <v>27759</v>
      </c>
      <c r="J4" s="134">
        <v>2260</v>
      </c>
      <c r="K4" s="134"/>
      <c r="L4" s="134"/>
      <c r="M4" s="134">
        <v>640</v>
      </c>
      <c r="N4" s="134"/>
      <c r="O4" s="134"/>
      <c r="P4" s="143">
        <f>SUM(D4:O4)</f>
        <v>113466</v>
      </c>
      <c r="Q4" s="64"/>
    </row>
    <row r="5" spans="1:17" s="65" customFormat="1" ht="25" customHeight="1" x14ac:dyDescent="0.2">
      <c r="A5" s="135" t="s">
        <v>161</v>
      </c>
      <c r="B5" s="136"/>
      <c r="C5" s="129" t="s">
        <v>23</v>
      </c>
      <c r="D5" s="134"/>
      <c r="E5" s="134"/>
      <c r="F5" s="134"/>
      <c r="G5" s="134"/>
      <c r="H5" s="134"/>
      <c r="I5" s="134"/>
      <c r="J5" s="134"/>
      <c r="K5" s="134"/>
      <c r="L5" s="134"/>
      <c r="M5" s="134">
        <v>21489</v>
      </c>
      <c r="N5" s="134">
        <v>32934</v>
      </c>
      <c r="O5" s="134">
        <v>9570</v>
      </c>
      <c r="P5" s="143">
        <f>SUM(D5:O5)</f>
        <v>63993</v>
      </c>
      <c r="Q5" s="64"/>
    </row>
    <row r="6" spans="1:17" ht="25" customHeight="1" x14ac:dyDescent="0.2">
      <c r="A6" s="137" t="s">
        <v>27</v>
      </c>
      <c r="B6" s="85" t="s">
        <v>28</v>
      </c>
      <c r="C6" s="129" t="s">
        <v>29</v>
      </c>
      <c r="D6" s="130"/>
      <c r="E6" s="130"/>
      <c r="F6" s="130"/>
      <c r="G6" s="130"/>
      <c r="H6" s="130"/>
      <c r="I6" s="130">
        <v>429</v>
      </c>
      <c r="J6" s="130"/>
      <c r="K6" s="130"/>
      <c r="L6" s="130"/>
      <c r="M6" s="130"/>
      <c r="N6" s="130"/>
      <c r="O6" s="130"/>
      <c r="P6" s="143">
        <f t="shared" ref="P6:P12" si="0">SUM(D6:O6)</f>
        <v>429</v>
      </c>
    </row>
    <row r="7" spans="1:17" ht="25" customHeight="1" x14ac:dyDescent="0.2">
      <c r="A7" s="137" t="s">
        <v>27</v>
      </c>
      <c r="B7" s="85" t="s">
        <v>30</v>
      </c>
      <c r="C7" s="129" t="s">
        <v>29</v>
      </c>
      <c r="D7" s="130"/>
      <c r="E7" s="130"/>
      <c r="F7" s="130"/>
      <c r="G7" s="130"/>
      <c r="H7" s="130">
        <v>1155</v>
      </c>
      <c r="I7" s="130"/>
      <c r="J7" s="130"/>
      <c r="K7" s="130"/>
      <c r="L7" s="130"/>
      <c r="M7" s="130"/>
      <c r="N7" s="130"/>
      <c r="O7" s="130"/>
      <c r="P7" s="143">
        <f t="shared" si="0"/>
        <v>1155</v>
      </c>
    </row>
    <row r="8" spans="1:17" ht="25" customHeight="1" x14ac:dyDescent="0.2">
      <c r="A8" s="137" t="s">
        <v>27</v>
      </c>
      <c r="B8" s="85" t="s">
        <v>181</v>
      </c>
      <c r="C8" s="129" t="s">
        <v>23</v>
      </c>
      <c r="D8" s="130"/>
      <c r="E8" s="130"/>
      <c r="F8" s="130"/>
      <c r="G8" s="130"/>
      <c r="H8" s="130"/>
      <c r="I8" s="130"/>
      <c r="J8" s="130"/>
      <c r="K8" s="130"/>
      <c r="L8" s="130"/>
      <c r="M8" s="130"/>
      <c r="N8" s="130"/>
      <c r="O8" s="130">
        <v>12276</v>
      </c>
      <c r="P8" s="143">
        <f t="shared" si="0"/>
        <v>12276</v>
      </c>
    </row>
    <row r="9" spans="1:17" ht="25" customHeight="1" x14ac:dyDescent="0.2">
      <c r="A9" s="137" t="s">
        <v>27</v>
      </c>
      <c r="B9" s="85" t="s">
        <v>182</v>
      </c>
      <c r="C9" s="129" t="s">
        <v>23</v>
      </c>
      <c r="D9" s="130"/>
      <c r="E9" s="130"/>
      <c r="F9" s="130"/>
      <c r="G9" s="130"/>
      <c r="H9" s="130"/>
      <c r="I9" s="130"/>
      <c r="J9" s="130"/>
      <c r="K9" s="130"/>
      <c r="L9" s="130"/>
      <c r="M9" s="130"/>
      <c r="N9" s="130"/>
      <c r="O9" s="130">
        <v>2025</v>
      </c>
      <c r="P9" s="143">
        <f t="shared" si="0"/>
        <v>2025</v>
      </c>
    </row>
    <row r="10" spans="1:17" ht="25" customHeight="1" x14ac:dyDescent="0.2">
      <c r="A10" s="137" t="s">
        <v>27</v>
      </c>
      <c r="B10" s="85" t="s">
        <v>31</v>
      </c>
      <c r="C10" s="129" t="s">
        <v>25</v>
      </c>
      <c r="D10" s="130"/>
      <c r="E10" s="130">
        <v>1050</v>
      </c>
      <c r="F10" s="130"/>
      <c r="G10" s="130"/>
      <c r="H10" s="130"/>
      <c r="I10" s="130"/>
      <c r="J10" s="130"/>
      <c r="K10" s="130"/>
      <c r="L10" s="130"/>
      <c r="M10" s="130"/>
      <c r="N10" s="130"/>
      <c r="O10" s="130"/>
      <c r="P10" s="143">
        <f t="shared" si="0"/>
        <v>1050</v>
      </c>
    </row>
    <row r="11" spans="1:17" ht="25" customHeight="1" x14ac:dyDescent="0.2">
      <c r="A11" s="128" t="s">
        <v>184</v>
      </c>
      <c r="B11" s="85" t="s">
        <v>185</v>
      </c>
      <c r="C11" s="129" t="s">
        <v>23</v>
      </c>
      <c r="D11" s="130"/>
      <c r="E11" s="130"/>
      <c r="F11" s="130"/>
      <c r="G11" s="130"/>
      <c r="H11" s="130"/>
      <c r="I11" s="130"/>
      <c r="J11" s="130"/>
      <c r="K11" s="130"/>
      <c r="L11" s="130"/>
      <c r="M11" s="130"/>
      <c r="N11" s="130"/>
      <c r="O11" s="130">
        <v>292</v>
      </c>
      <c r="P11" s="143">
        <f t="shared" si="0"/>
        <v>292</v>
      </c>
    </row>
    <row r="12" spans="1:17" ht="25" customHeight="1" x14ac:dyDescent="0.2">
      <c r="A12" s="128" t="s">
        <v>192</v>
      </c>
      <c r="B12" s="85" t="s">
        <v>193</v>
      </c>
      <c r="C12" s="129" t="s">
        <v>23</v>
      </c>
      <c r="D12" s="130"/>
      <c r="E12" s="130"/>
      <c r="F12" s="130"/>
      <c r="G12" s="130"/>
      <c r="H12" s="130"/>
      <c r="I12" s="130"/>
      <c r="J12" s="130"/>
      <c r="K12" s="130"/>
      <c r="L12" s="130"/>
      <c r="M12" s="130"/>
      <c r="N12" s="130"/>
      <c r="O12" s="130">
        <v>53450</v>
      </c>
      <c r="P12" s="143">
        <f t="shared" si="0"/>
        <v>53450</v>
      </c>
    </row>
    <row r="13" spans="1:17" ht="25" customHeight="1" thickBot="1" x14ac:dyDescent="0.25">
      <c r="A13" s="138" t="s">
        <v>32</v>
      </c>
      <c r="B13" s="139"/>
      <c r="C13" s="140"/>
      <c r="D13" s="141">
        <f>SUM(D2:D10)</f>
        <v>11130</v>
      </c>
      <c r="E13" s="141">
        <f>SUM(E2:E10)</f>
        <v>33791</v>
      </c>
      <c r="F13" s="141">
        <f t="shared" ref="F13:N13" si="1">SUM(F2:F10)</f>
        <v>68165</v>
      </c>
      <c r="G13" s="141">
        <f t="shared" si="1"/>
        <v>119232</v>
      </c>
      <c r="H13" s="141">
        <f t="shared" si="1"/>
        <v>91509</v>
      </c>
      <c r="I13" s="141">
        <f>SUM(I2:I10)</f>
        <v>126379</v>
      </c>
      <c r="J13" s="141">
        <f t="shared" si="1"/>
        <v>129655</v>
      </c>
      <c r="K13" s="141">
        <f t="shared" si="1"/>
        <v>182046</v>
      </c>
      <c r="L13" s="141">
        <f t="shared" si="1"/>
        <v>155203</v>
      </c>
      <c r="M13" s="141">
        <f t="shared" si="1"/>
        <v>161569</v>
      </c>
      <c r="N13" s="141">
        <f t="shared" si="1"/>
        <v>181907</v>
      </c>
      <c r="O13" s="141">
        <f>SUM(O2:O12)</f>
        <v>237915</v>
      </c>
      <c r="P13" s="146">
        <f>SUM(P2:P12)</f>
        <v>1498501</v>
      </c>
    </row>
  </sheetData>
  <phoneticPr fontId="3"/>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5BC5E-A885-4D52-A710-06D0ADDFACEB}">
  <sheetPr codeName="Sheet2"/>
  <dimension ref="A1:Q13"/>
  <sheetViews>
    <sheetView view="pageBreakPreview" zoomScale="90" zoomScaleNormal="87" workbookViewId="0">
      <selection activeCell="D5" sqref="D5"/>
    </sheetView>
  </sheetViews>
  <sheetFormatPr defaultColWidth="9" defaultRowHeight="14" x14ac:dyDescent="0.2"/>
  <cols>
    <col min="1" max="2" width="6.87890625" style="46" customWidth="1"/>
    <col min="3" max="3" width="6.87890625" style="83" customWidth="1"/>
    <col min="4" max="15" width="6.703125" style="46" customWidth="1"/>
    <col min="16" max="16" width="13.234375" style="123" customWidth="1"/>
    <col min="19" max="19" width="2.29296875" customWidth="1"/>
  </cols>
  <sheetData>
    <row r="1" spans="1:17" ht="25" customHeight="1" x14ac:dyDescent="0.2">
      <c r="A1" s="124" t="s">
        <v>6</v>
      </c>
      <c r="B1" s="125" t="s">
        <v>7</v>
      </c>
      <c r="C1" s="126" t="s">
        <v>8</v>
      </c>
      <c r="D1" s="127" t="s">
        <v>9</v>
      </c>
      <c r="E1" s="127" t="s">
        <v>10</v>
      </c>
      <c r="F1" s="127" t="s">
        <v>11</v>
      </c>
      <c r="G1" s="127" t="s">
        <v>12</v>
      </c>
      <c r="H1" s="127" t="s">
        <v>13</v>
      </c>
      <c r="I1" s="127" t="s">
        <v>14</v>
      </c>
      <c r="J1" s="127" t="s">
        <v>15</v>
      </c>
      <c r="K1" s="127" t="s">
        <v>16</v>
      </c>
      <c r="L1" s="127" t="s">
        <v>17</v>
      </c>
      <c r="M1" s="127" t="s">
        <v>18</v>
      </c>
      <c r="N1" s="127" t="s">
        <v>19</v>
      </c>
      <c r="O1" s="127" t="s">
        <v>20</v>
      </c>
      <c r="P1" s="144" t="s">
        <v>21</v>
      </c>
    </row>
    <row r="2" spans="1:17" ht="25" customHeight="1" x14ac:dyDescent="0.2">
      <c r="A2" s="128" t="s">
        <v>22</v>
      </c>
      <c r="B2" s="85"/>
      <c r="C2" s="129" t="s">
        <v>23</v>
      </c>
      <c r="D2" s="130">
        <v>176722</v>
      </c>
      <c r="E2" s="130"/>
      <c r="F2" s="131"/>
      <c r="G2" s="130"/>
      <c r="I2" s="130"/>
      <c r="J2" s="130"/>
      <c r="K2" s="130"/>
      <c r="L2" s="130"/>
      <c r="M2" s="130"/>
      <c r="N2" s="130"/>
      <c r="O2" s="130"/>
      <c r="P2" s="142">
        <f>SUM(D2:O2)</f>
        <v>176722</v>
      </c>
    </row>
    <row r="3" spans="1:17" ht="25" customHeight="1" x14ac:dyDescent="0.2">
      <c r="A3" s="132" t="s">
        <v>24</v>
      </c>
      <c r="B3" s="72"/>
      <c r="C3" s="133" t="s">
        <v>25</v>
      </c>
      <c r="D3" s="134">
        <v>15213</v>
      </c>
      <c r="E3" s="134"/>
      <c r="F3" s="134"/>
      <c r="G3" s="134"/>
      <c r="H3" s="130"/>
      <c r="I3" s="134"/>
      <c r="J3" s="134"/>
      <c r="K3" s="134"/>
      <c r="L3" s="134"/>
      <c r="M3" s="134"/>
      <c r="N3" s="134"/>
      <c r="O3" s="134"/>
      <c r="P3" s="142">
        <f>SUM(D3:O3)</f>
        <v>15213</v>
      </c>
    </row>
    <row r="4" spans="1:17" s="65" customFormat="1" ht="25" customHeight="1" x14ac:dyDescent="0.2">
      <c r="A4" s="135" t="s">
        <v>26</v>
      </c>
      <c r="B4" s="136"/>
      <c r="C4" s="129" t="s">
        <v>25</v>
      </c>
      <c r="D4" s="134">
        <v>2683</v>
      </c>
      <c r="E4" s="134"/>
      <c r="F4" s="134"/>
      <c r="G4" s="134"/>
      <c r="H4" s="134"/>
      <c r="I4" s="134"/>
      <c r="J4" s="134"/>
      <c r="K4" s="134"/>
      <c r="L4" s="134"/>
      <c r="M4" s="134"/>
      <c r="N4" s="134"/>
      <c r="O4" s="134"/>
      <c r="P4" s="143">
        <f>SUM(D4:O4)</f>
        <v>2683</v>
      </c>
      <c r="Q4" s="64"/>
    </row>
    <row r="5" spans="1:17" s="65" customFormat="1" ht="25" customHeight="1" x14ac:dyDescent="0.2">
      <c r="A5" s="135" t="s">
        <v>161</v>
      </c>
      <c r="B5" s="136"/>
      <c r="C5" s="129" t="s">
        <v>23</v>
      </c>
      <c r="D5" s="130">
        <v>25113</v>
      </c>
      <c r="E5" s="134"/>
      <c r="F5" s="134"/>
      <c r="G5" s="134"/>
      <c r="H5" s="134"/>
      <c r="I5" s="134"/>
      <c r="J5" s="134"/>
      <c r="K5" s="134"/>
      <c r="L5" s="134"/>
      <c r="M5" s="134"/>
      <c r="N5" s="134"/>
      <c r="O5" s="134"/>
      <c r="P5" s="143">
        <f>SUM(D5:O5)</f>
        <v>25113</v>
      </c>
      <c r="Q5" s="64"/>
    </row>
    <row r="6" spans="1:17" ht="25" customHeight="1" x14ac:dyDescent="0.2">
      <c r="A6" s="137" t="s">
        <v>27</v>
      </c>
      <c r="B6" s="85" t="s">
        <v>28</v>
      </c>
      <c r="C6" s="129" t="s">
        <v>29</v>
      </c>
      <c r="D6" s="130"/>
      <c r="E6" s="130"/>
      <c r="F6" s="130"/>
      <c r="G6" s="130"/>
      <c r="H6" s="130"/>
      <c r="I6" s="130"/>
      <c r="J6" s="130"/>
      <c r="K6" s="130"/>
      <c r="L6" s="130"/>
      <c r="M6" s="130"/>
      <c r="N6" s="130"/>
      <c r="O6" s="130"/>
      <c r="P6" s="143">
        <f t="shared" ref="P6:P12" si="0">SUM(D6:O6)</f>
        <v>0</v>
      </c>
    </row>
    <row r="7" spans="1:17" ht="25" customHeight="1" x14ac:dyDescent="0.2">
      <c r="A7" s="137" t="s">
        <v>27</v>
      </c>
      <c r="B7" s="85" t="s">
        <v>30</v>
      </c>
      <c r="C7" s="129" t="s">
        <v>29</v>
      </c>
      <c r="D7" s="130"/>
      <c r="E7" s="130"/>
      <c r="F7" s="130"/>
      <c r="G7" s="130"/>
      <c r="H7" s="130"/>
      <c r="I7" s="130"/>
      <c r="J7" s="130"/>
      <c r="K7" s="130"/>
      <c r="L7" s="130"/>
      <c r="M7" s="130"/>
      <c r="N7" s="130"/>
      <c r="O7" s="130"/>
      <c r="P7" s="143">
        <f t="shared" si="0"/>
        <v>0</v>
      </c>
    </row>
    <row r="8" spans="1:17" ht="25" customHeight="1" x14ac:dyDescent="0.2">
      <c r="A8" s="137" t="s">
        <v>27</v>
      </c>
      <c r="B8" s="85" t="s">
        <v>181</v>
      </c>
      <c r="C8" s="129" t="s">
        <v>23</v>
      </c>
      <c r="D8" s="130"/>
      <c r="E8" s="130"/>
      <c r="F8" s="130"/>
      <c r="G8" s="130"/>
      <c r="H8" s="130"/>
      <c r="I8" s="130"/>
      <c r="J8" s="130"/>
      <c r="K8" s="130"/>
      <c r="L8" s="130"/>
      <c r="M8" s="130"/>
      <c r="N8" s="130"/>
      <c r="O8" s="130"/>
      <c r="P8" s="143">
        <f t="shared" si="0"/>
        <v>0</v>
      </c>
    </row>
    <row r="9" spans="1:17" ht="25" customHeight="1" x14ac:dyDescent="0.2">
      <c r="A9" s="137" t="s">
        <v>27</v>
      </c>
      <c r="B9" s="85" t="s">
        <v>182</v>
      </c>
      <c r="C9" s="129" t="s">
        <v>23</v>
      </c>
      <c r="D9" s="130"/>
      <c r="E9" s="130"/>
      <c r="F9" s="130"/>
      <c r="G9" s="130"/>
      <c r="H9" s="130"/>
      <c r="I9" s="130"/>
      <c r="J9" s="130"/>
      <c r="K9" s="130"/>
      <c r="L9" s="130"/>
      <c r="M9" s="130"/>
      <c r="N9" s="130"/>
      <c r="O9" s="130"/>
      <c r="P9" s="143">
        <f t="shared" si="0"/>
        <v>0</v>
      </c>
    </row>
    <row r="10" spans="1:17" ht="25" customHeight="1" x14ac:dyDescent="0.2">
      <c r="A10" s="137" t="s">
        <v>27</v>
      </c>
      <c r="B10" s="85" t="s">
        <v>31</v>
      </c>
      <c r="C10" s="129" t="s">
        <v>25</v>
      </c>
      <c r="D10" s="130"/>
      <c r="E10" s="130"/>
      <c r="F10" s="130"/>
      <c r="G10" s="130"/>
      <c r="H10" s="130"/>
      <c r="I10" s="130"/>
      <c r="J10" s="130"/>
      <c r="K10" s="130"/>
      <c r="L10" s="130"/>
      <c r="M10" s="130"/>
      <c r="N10" s="130"/>
      <c r="O10" s="130"/>
      <c r="P10" s="143">
        <f t="shared" si="0"/>
        <v>0</v>
      </c>
    </row>
    <row r="11" spans="1:17" ht="25" customHeight="1" x14ac:dyDescent="0.2">
      <c r="A11" s="128" t="s">
        <v>184</v>
      </c>
      <c r="B11" s="85" t="s">
        <v>185</v>
      </c>
      <c r="C11" s="129" t="s">
        <v>23</v>
      </c>
      <c r="D11" s="130"/>
      <c r="E11" s="130"/>
      <c r="F11" s="130"/>
      <c r="G11" s="130"/>
      <c r="H11" s="130"/>
      <c r="I11" s="130"/>
      <c r="J11" s="130"/>
      <c r="K11" s="130"/>
      <c r="L11" s="130"/>
      <c r="M11" s="130"/>
      <c r="N11" s="130"/>
      <c r="O11" s="130"/>
      <c r="P11" s="143">
        <f t="shared" si="0"/>
        <v>0</v>
      </c>
    </row>
    <row r="12" spans="1:17" ht="25" customHeight="1" x14ac:dyDescent="0.2">
      <c r="A12" s="128" t="s">
        <v>192</v>
      </c>
      <c r="B12" s="85" t="s">
        <v>193</v>
      </c>
      <c r="C12" s="129" t="s">
        <v>23</v>
      </c>
      <c r="D12" s="130"/>
      <c r="E12" s="130"/>
      <c r="F12" s="130"/>
      <c r="G12" s="130"/>
      <c r="H12" s="130"/>
      <c r="I12" s="130"/>
      <c r="J12" s="130"/>
      <c r="K12" s="130"/>
      <c r="L12" s="130"/>
      <c r="M12" s="130"/>
      <c r="N12" s="130"/>
      <c r="O12" s="130"/>
      <c r="P12" s="143">
        <f t="shared" si="0"/>
        <v>0</v>
      </c>
    </row>
    <row r="13" spans="1:17" ht="25" customHeight="1" thickBot="1" x14ac:dyDescent="0.25">
      <c r="A13" s="138" t="s">
        <v>32</v>
      </c>
      <c r="B13" s="139"/>
      <c r="C13" s="140"/>
      <c r="D13" s="141">
        <f>SUM(D2:D10)</f>
        <v>219731</v>
      </c>
      <c r="E13" s="141">
        <f>SUM(E2:E10)</f>
        <v>0</v>
      </c>
      <c r="F13" s="141">
        <f t="shared" ref="F13:N13" si="1">SUM(F2:F10)</f>
        <v>0</v>
      </c>
      <c r="G13" s="141">
        <f t="shared" si="1"/>
        <v>0</v>
      </c>
      <c r="H13" s="141">
        <f t="shared" si="1"/>
        <v>0</v>
      </c>
      <c r="I13" s="141">
        <f>SUM(I2:I10)</f>
        <v>0</v>
      </c>
      <c r="J13" s="141">
        <f t="shared" si="1"/>
        <v>0</v>
      </c>
      <c r="K13" s="141">
        <f t="shared" si="1"/>
        <v>0</v>
      </c>
      <c r="L13" s="141">
        <f t="shared" si="1"/>
        <v>0</v>
      </c>
      <c r="M13" s="141">
        <f t="shared" si="1"/>
        <v>0</v>
      </c>
      <c r="N13" s="141">
        <f t="shared" si="1"/>
        <v>0</v>
      </c>
      <c r="O13" s="141">
        <f>SUM(O2:O12)</f>
        <v>0</v>
      </c>
      <c r="P13" s="146">
        <f>SUM(P2:P12)</f>
        <v>219731</v>
      </c>
    </row>
  </sheetData>
  <phoneticPr fontId="3"/>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820AB-B130-4C48-845F-D254E3BDFCDB}">
  <sheetPr codeName="Sheet3"/>
  <dimension ref="A1:S28"/>
  <sheetViews>
    <sheetView zoomScale="62" zoomScaleNormal="100" zoomScalePageLayoutView="63" workbookViewId="0">
      <selection activeCell="C7" sqref="C7"/>
    </sheetView>
  </sheetViews>
  <sheetFormatPr defaultRowHeight="13" x14ac:dyDescent="0.2"/>
  <cols>
    <col min="1" max="1" width="12.5859375" style="29" customWidth="1"/>
    <col min="2" max="2" width="6" style="29" customWidth="1"/>
    <col min="3" max="15" width="8.703125" style="29" customWidth="1"/>
    <col min="16" max="16" width="11.29296875" bestFit="1" customWidth="1"/>
    <col min="17" max="17" width="9.76171875" bestFit="1" customWidth="1"/>
  </cols>
  <sheetData>
    <row r="1" spans="1:19" ht="25" customHeight="1" x14ac:dyDescent="0.2">
      <c r="A1" s="29" t="s">
        <v>197</v>
      </c>
      <c r="C1" s="84" t="s">
        <v>9</v>
      </c>
      <c r="D1" s="84" t="s">
        <v>10</v>
      </c>
      <c r="E1" s="84" t="s">
        <v>11</v>
      </c>
      <c r="F1" s="84" t="s">
        <v>12</v>
      </c>
      <c r="G1" s="84" t="s">
        <v>13</v>
      </c>
      <c r="H1" s="84" t="s">
        <v>14</v>
      </c>
      <c r="I1" s="84" t="s">
        <v>15</v>
      </c>
      <c r="J1" s="84" t="s">
        <v>16</v>
      </c>
      <c r="K1" s="102" t="s">
        <v>135</v>
      </c>
      <c r="L1" s="84" t="s">
        <v>17</v>
      </c>
      <c r="M1" s="84" t="s">
        <v>18</v>
      </c>
      <c r="N1" s="84" t="s">
        <v>19</v>
      </c>
      <c r="O1" s="84" t="s">
        <v>20</v>
      </c>
      <c r="P1" s="84" t="s">
        <v>21</v>
      </c>
    </row>
    <row r="2" spans="1:19" s="46" customFormat="1" ht="25" customHeight="1" x14ac:dyDescent="0.2">
      <c r="A2" s="86" t="s">
        <v>33</v>
      </c>
      <c r="B2" s="85" t="s">
        <v>34</v>
      </c>
      <c r="C2" s="87">
        <f>25113+176722+15213</f>
        <v>217048</v>
      </c>
      <c r="D2" s="87"/>
      <c r="E2" s="88"/>
      <c r="F2" s="87"/>
      <c r="G2" s="87"/>
      <c r="H2" s="87"/>
      <c r="I2" s="87"/>
      <c r="J2" s="87"/>
      <c r="K2" s="87"/>
      <c r="L2" s="87"/>
      <c r="M2" s="87"/>
      <c r="N2" s="87"/>
      <c r="O2" s="87"/>
      <c r="P2" s="72">
        <f>SUM(C2:O2)</f>
        <v>217048</v>
      </c>
    </row>
    <row r="3" spans="1:19" ht="25" customHeight="1" x14ac:dyDescent="0.2">
      <c r="A3" s="70" t="s">
        <v>35</v>
      </c>
      <c r="B3" s="32" t="s">
        <v>36</v>
      </c>
      <c r="C3" s="151">
        <v>301200</v>
      </c>
      <c r="D3" s="151"/>
      <c r="E3" s="151"/>
      <c r="F3" s="151"/>
      <c r="G3" s="152"/>
      <c r="H3" s="151"/>
      <c r="I3" s="151"/>
      <c r="J3" s="151"/>
      <c r="K3" s="151"/>
      <c r="L3" s="151"/>
      <c r="M3" s="151"/>
      <c r="N3" s="151"/>
      <c r="O3" s="151"/>
      <c r="P3" s="74">
        <f>SUM(C3:O3)</f>
        <v>301200</v>
      </c>
    </row>
    <row r="4" spans="1:19" s="65" customFormat="1" ht="25" customHeight="1" x14ac:dyDescent="0.2">
      <c r="A4" s="62" t="s">
        <v>37</v>
      </c>
      <c r="B4" s="66"/>
      <c r="C4" s="63"/>
      <c r="D4" s="63"/>
      <c r="E4" s="63"/>
      <c r="F4" s="63"/>
      <c r="G4" s="63"/>
      <c r="H4" s="63"/>
      <c r="I4" s="63"/>
      <c r="J4" s="63"/>
      <c r="K4" s="63"/>
      <c r="L4" s="63"/>
      <c r="M4" s="63"/>
      <c r="N4" s="63"/>
      <c r="O4" s="63"/>
      <c r="P4" s="63"/>
      <c r="Q4"/>
      <c r="R4"/>
      <c r="S4"/>
    </row>
    <row r="5" spans="1:19" ht="25" customHeight="1" x14ac:dyDescent="0.2">
      <c r="A5" s="111" t="s">
        <v>140</v>
      </c>
      <c r="B5" s="29" t="s">
        <v>38</v>
      </c>
      <c r="C5" s="29">
        <v>19</v>
      </c>
      <c r="P5" s="29"/>
    </row>
    <row r="6" spans="1:19" ht="25" customHeight="1" x14ac:dyDescent="0.2">
      <c r="A6" s="30" t="s">
        <v>39</v>
      </c>
      <c r="B6" s="29" t="s">
        <v>38</v>
      </c>
      <c r="C6" s="38">
        <v>212</v>
      </c>
      <c r="D6" s="38"/>
      <c r="E6" s="38"/>
      <c r="F6" s="38"/>
      <c r="G6" s="38"/>
      <c r="H6" s="38"/>
      <c r="I6" s="38"/>
      <c r="J6" s="38"/>
      <c r="K6" s="38"/>
      <c r="L6" s="38"/>
      <c r="M6" s="38"/>
      <c r="N6" s="38"/>
      <c r="O6" s="38"/>
      <c r="P6" s="116">
        <f>SUM(C6:J6,L6:O6)</f>
        <v>212</v>
      </c>
    </row>
    <row r="7" spans="1:19" ht="25" customHeight="1" x14ac:dyDescent="0.2">
      <c r="A7" s="30" t="s">
        <v>40</v>
      </c>
      <c r="B7" s="29" t="s">
        <v>41</v>
      </c>
      <c r="C7" s="29">
        <v>21</v>
      </c>
      <c r="P7" s="116">
        <f>SUM(C7:J7,L7:O7)</f>
        <v>21</v>
      </c>
      <c r="Q7">
        <f>CEILING(P6/P7, 0.1)</f>
        <v>10.100000000000001</v>
      </c>
    </row>
    <row r="8" spans="1:19" ht="25" customHeight="1" x14ac:dyDescent="0.2">
      <c r="A8" s="31" t="s">
        <v>42</v>
      </c>
      <c r="B8" s="71" t="s">
        <v>43</v>
      </c>
      <c r="C8" s="40">
        <f>(C6/C7)/20*100</f>
        <v>50.476190476190474</v>
      </c>
      <c r="D8" s="40" t="e">
        <f>(D6/D7)/20*100</f>
        <v>#DIV/0!</v>
      </c>
      <c r="E8" s="40" t="e">
        <f t="shared" ref="E8:H8" si="0">(E6/E7)/20*100</f>
        <v>#DIV/0!</v>
      </c>
      <c r="F8" s="40" t="e">
        <f t="shared" si="0"/>
        <v>#DIV/0!</v>
      </c>
      <c r="G8" s="40" t="e">
        <f t="shared" si="0"/>
        <v>#DIV/0!</v>
      </c>
      <c r="H8" s="40" t="e">
        <f t="shared" si="0"/>
        <v>#DIV/0!</v>
      </c>
      <c r="I8" s="41" t="e">
        <f>(I6/I7)/20*100</f>
        <v>#DIV/0!</v>
      </c>
      <c r="J8" s="41" t="e">
        <f>(J6/J7)/20*100</f>
        <v>#DIV/0!</v>
      </c>
      <c r="K8" s="41" t="s">
        <v>143</v>
      </c>
      <c r="L8" s="41" t="e">
        <f t="shared" ref="L8" si="1">(L6/L7)/20*100</f>
        <v>#DIV/0!</v>
      </c>
      <c r="M8" s="41" t="e">
        <f>(M6/M7)/20*100</f>
        <v>#DIV/0!</v>
      </c>
      <c r="N8" s="41" t="e">
        <f>(N6/N7)/20*100</f>
        <v>#DIV/0!</v>
      </c>
      <c r="O8" s="41" t="e">
        <f>(O6/O7)/20*100</f>
        <v>#DIV/0!</v>
      </c>
      <c r="P8" s="117">
        <f>(P6/P7)/20*100</f>
        <v>50.476190476190474</v>
      </c>
    </row>
    <row r="9" spans="1:19" ht="25" customHeight="1" x14ac:dyDescent="0.2">
      <c r="A9" s="35" t="s">
        <v>44</v>
      </c>
      <c r="B9" s="50"/>
      <c r="C9" s="51">
        <f>C3/(C6/C7)</f>
        <v>29835.849056603776</v>
      </c>
      <c r="D9" s="51" t="e">
        <f t="shared" ref="D9:L9" si="2">D3/(D6/D7)</f>
        <v>#DIV/0!</v>
      </c>
      <c r="E9" s="51" t="e">
        <f t="shared" si="2"/>
        <v>#DIV/0!</v>
      </c>
      <c r="F9" s="51" t="e">
        <f t="shared" si="2"/>
        <v>#DIV/0!</v>
      </c>
      <c r="G9" s="51" t="e">
        <f t="shared" si="2"/>
        <v>#DIV/0!</v>
      </c>
      <c r="H9" s="51" t="e">
        <f t="shared" si="2"/>
        <v>#DIV/0!</v>
      </c>
      <c r="I9" s="51" t="e">
        <f t="shared" si="2"/>
        <v>#DIV/0!</v>
      </c>
      <c r="J9" s="51" t="e">
        <f t="shared" si="2"/>
        <v>#DIV/0!</v>
      </c>
      <c r="K9" s="51"/>
      <c r="L9" s="51" t="e">
        <f t="shared" si="2"/>
        <v>#DIV/0!</v>
      </c>
      <c r="M9" s="51" t="e">
        <f>M3/(M6/M7)</f>
        <v>#DIV/0!</v>
      </c>
      <c r="N9" s="51" t="e">
        <f>N3/(N6/N7)</f>
        <v>#DIV/0!</v>
      </c>
      <c r="O9" s="51" t="e">
        <f>O3/(O6/O7)</f>
        <v>#DIV/0!</v>
      </c>
      <c r="P9" s="118">
        <f>P3/Q7/12</f>
        <v>2485.1485148514848</v>
      </c>
      <c r="Q9" s="29"/>
    </row>
    <row r="10" spans="1:19" ht="26.5" customHeight="1" x14ac:dyDescent="0.2">
      <c r="A10" s="53" t="s">
        <v>45</v>
      </c>
      <c r="B10" s="53"/>
      <c r="C10" s="54">
        <v>400</v>
      </c>
      <c r="D10" s="54"/>
      <c r="E10" s="54"/>
      <c r="F10" s="55"/>
      <c r="G10" s="55"/>
      <c r="H10" s="55"/>
      <c r="I10" s="55"/>
      <c r="J10" s="55"/>
      <c r="K10" s="55"/>
      <c r="L10" s="55"/>
      <c r="M10" s="55"/>
      <c r="N10" s="55"/>
      <c r="O10" s="55"/>
      <c r="P10" s="119" t="s">
        <v>49</v>
      </c>
    </row>
    <row r="11" spans="1:19" ht="26.5" customHeight="1" x14ac:dyDescent="0.2">
      <c r="A11" s="53" t="s">
        <v>50</v>
      </c>
      <c r="B11" s="53">
        <f>'１-12明細'!I6+'１-12明細'!I23+'１-12明細'!I40+'１-12明細'!I57+'１-12明細'!I74+'１-12明細'!I91+'１-12明細'!R6+'１-12明細'!R23+'１-12明細'!R40+'１-12明細'!R57+'１-12明細'!R74+'１-12明細'!R91</f>
        <v>145</v>
      </c>
      <c r="C11" s="54"/>
      <c r="D11" s="54"/>
      <c r="E11" s="54"/>
      <c r="F11" s="55"/>
      <c r="G11" s="55"/>
      <c r="H11" s="55"/>
      <c r="I11" s="55"/>
      <c r="J11" s="55"/>
      <c r="K11" s="55"/>
      <c r="L11" s="56"/>
      <c r="M11" s="56"/>
      <c r="N11" s="56"/>
      <c r="O11" s="56"/>
      <c r="P11" s="73"/>
    </row>
    <row r="12" spans="1:19" ht="26.5" customHeight="1" x14ac:dyDescent="0.2">
      <c r="A12" s="53"/>
      <c r="B12" s="53"/>
      <c r="C12" s="54"/>
      <c r="D12" s="54"/>
      <c r="E12" s="54"/>
      <c r="F12" s="55"/>
      <c r="G12" s="55"/>
      <c r="H12" s="55"/>
      <c r="I12" s="55"/>
      <c r="J12" s="38"/>
      <c r="K12" s="38"/>
      <c r="L12" s="56"/>
      <c r="M12" s="56"/>
      <c r="N12" s="56"/>
      <c r="O12" s="56"/>
      <c r="P12" s="73"/>
    </row>
    <row r="13" spans="1:19" ht="17" customHeight="1" x14ac:dyDescent="0.2">
      <c r="A13" s="37" t="s">
        <v>51</v>
      </c>
      <c r="B13" s="37"/>
      <c r="C13" s="29" t="s">
        <v>52</v>
      </c>
    </row>
    <row r="14" spans="1:19" ht="17" customHeight="1" x14ac:dyDescent="0.2">
      <c r="C14" s="29" t="s">
        <v>53</v>
      </c>
      <c r="D14" s="48" t="s">
        <v>129</v>
      </c>
    </row>
    <row r="15" spans="1:19" ht="17" customHeight="1" x14ac:dyDescent="0.2">
      <c r="D15" s="99" t="s">
        <v>128</v>
      </c>
    </row>
    <row r="16" spans="1:19" ht="17" customHeight="1" x14ac:dyDescent="0.2"/>
    <row r="17" spans="1:2" ht="20" customHeight="1" x14ac:dyDescent="0.2">
      <c r="A17" s="145" t="s">
        <v>130</v>
      </c>
    </row>
    <row r="18" spans="1:2" ht="20" customHeight="1" x14ac:dyDescent="0.2">
      <c r="A18" s="39" t="s">
        <v>54</v>
      </c>
    </row>
    <row r="19" spans="1:2" ht="20" customHeight="1" x14ac:dyDescent="0.2">
      <c r="A19" s="39" t="s">
        <v>55</v>
      </c>
    </row>
    <row r="20" spans="1:2" ht="17" customHeight="1" x14ac:dyDescent="0.2"/>
    <row r="21" spans="1:2" ht="17" customHeight="1" x14ac:dyDescent="0.2">
      <c r="A21" s="48" t="s">
        <v>56</v>
      </c>
      <c r="B21" s="48"/>
    </row>
    <row r="22" spans="1:2" ht="17" customHeight="1" x14ac:dyDescent="0.2">
      <c r="A22" s="48" t="s">
        <v>188</v>
      </c>
      <c r="B22" s="48"/>
    </row>
    <row r="23" spans="1:2" ht="17" customHeight="1" x14ac:dyDescent="0.2">
      <c r="A23" s="48" t="s">
        <v>189</v>
      </c>
      <c r="B23" s="48"/>
    </row>
    <row r="24" spans="1:2" ht="17" customHeight="1" x14ac:dyDescent="0.2"/>
    <row r="25" spans="1:2" ht="17" customHeight="1" x14ac:dyDescent="0.2">
      <c r="A25" s="48" t="s">
        <v>159</v>
      </c>
      <c r="B25" s="48"/>
    </row>
    <row r="26" spans="1:2" x14ac:dyDescent="0.2">
      <c r="A26" s="48" t="s">
        <v>160</v>
      </c>
      <c r="B26" s="48"/>
    </row>
    <row r="27" spans="1:2" x14ac:dyDescent="0.2">
      <c r="A27" s="48" t="s">
        <v>190</v>
      </c>
    </row>
    <row r="28" spans="1:2" x14ac:dyDescent="0.2">
      <c r="A28" s="48" t="s">
        <v>191</v>
      </c>
    </row>
  </sheetData>
  <phoneticPr fontId="3"/>
  <pageMargins left="0.7" right="0.7" top="0.75" bottom="0.75" header="0.3" footer="0.3"/>
  <pageSetup paperSize="9" scale="62" orientation="landscape" r:id="rId1"/>
  <colBreaks count="1" manualBreakCount="1">
    <brk id="16"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17E0-3EDB-49B8-B13E-FF51580D9594}">
  <dimension ref="A1:I22"/>
  <sheetViews>
    <sheetView workbookViewId="0">
      <selection activeCell="D11" sqref="D11"/>
    </sheetView>
  </sheetViews>
  <sheetFormatPr defaultRowHeight="13" x14ac:dyDescent="0.2"/>
  <cols>
    <col min="1" max="1" width="14" style="154" customWidth="1"/>
    <col min="2" max="2" width="12.5859375" style="154" customWidth="1"/>
    <col min="3" max="16384" width="8.9375" style="154"/>
  </cols>
  <sheetData>
    <row r="1" spans="1:9" x14ac:dyDescent="0.2">
      <c r="A1" s="154" t="s">
        <v>243</v>
      </c>
      <c r="B1" s="154" t="s">
        <v>215</v>
      </c>
      <c r="C1" s="154" t="s">
        <v>242</v>
      </c>
      <c r="D1" s="154" t="s">
        <v>217</v>
      </c>
      <c r="E1" s="154" t="s">
        <v>241</v>
      </c>
      <c r="F1" s="154" t="s">
        <v>240</v>
      </c>
      <c r="G1" s="154" t="s">
        <v>219</v>
      </c>
      <c r="H1" s="154" t="s">
        <v>239</v>
      </c>
      <c r="I1" s="154" t="s">
        <v>238</v>
      </c>
    </row>
    <row r="2" spans="1:9" x14ac:dyDescent="0.2">
      <c r="A2" s="154" t="s">
        <v>263</v>
      </c>
      <c r="B2" s="154">
        <v>0</v>
      </c>
      <c r="C2" s="154">
        <v>0</v>
      </c>
      <c r="D2" s="154">
        <v>0</v>
      </c>
      <c r="E2" s="154">
        <v>0</v>
      </c>
      <c r="F2" s="154">
        <v>0</v>
      </c>
      <c r="G2" s="154">
        <v>0</v>
      </c>
      <c r="H2" s="154">
        <v>0</v>
      </c>
      <c r="I2" s="154">
        <v>0</v>
      </c>
    </row>
    <row r="3" spans="1:9" x14ac:dyDescent="0.2">
      <c r="A3" s="154" t="s">
        <v>262</v>
      </c>
      <c r="B3" s="154">
        <v>2</v>
      </c>
      <c r="C3" s="154">
        <v>0</v>
      </c>
      <c r="D3" s="154">
        <v>0</v>
      </c>
      <c r="E3" s="154">
        <v>0</v>
      </c>
      <c r="F3" s="154">
        <v>0</v>
      </c>
      <c r="G3" s="154">
        <v>0</v>
      </c>
      <c r="H3" s="154">
        <v>240</v>
      </c>
      <c r="I3" s="154">
        <v>0</v>
      </c>
    </row>
    <row r="4" spans="1:9" x14ac:dyDescent="0.2">
      <c r="A4" s="154" t="s">
        <v>261</v>
      </c>
      <c r="B4" s="154">
        <v>17</v>
      </c>
      <c r="C4" s="154">
        <v>2</v>
      </c>
      <c r="D4" s="154">
        <v>0</v>
      </c>
      <c r="E4" s="154">
        <v>0</v>
      </c>
      <c r="F4" s="154">
        <v>0</v>
      </c>
      <c r="G4" s="154">
        <v>930</v>
      </c>
      <c r="H4" s="154">
        <v>3060</v>
      </c>
      <c r="I4" s="154">
        <v>0</v>
      </c>
    </row>
    <row r="5" spans="1:9" x14ac:dyDescent="0.2">
      <c r="A5" s="154" t="s">
        <v>260</v>
      </c>
      <c r="B5" s="154">
        <v>8</v>
      </c>
      <c r="C5" s="154">
        <v>0</v>
      </c>
      <c r="D5" s="154">
        <v>8</v>
      </c>
      <c r="E5" s="154">
        <v>0</v>
      </c>
      <c r="F5" s="154">
        <v>0</v>
      </c>
      <c r="G5" s="154">
        <v>885</v>
      </c>
      <c r="H5" s="154">
        <v>1440</v>
      </c>
      <c r="I5" s="154">
        <v>0</v>
      </c>
    </row>
    <row r="6" spans="1:9" x14ac:dyDescent="0.2">
      <c r="A6" s="154" t="s">
        <v>259</v>
      </c>
      <c r="B6" s="154">
        <v>10</v>
      </c>
      <c r="C6" s="154">
        <v>0</v>
      </c>
      <c r="D6" s="154">
        <v>0</v>
      </c>
      <c r="E6" s="154">
        <v>10</v>
      </c>
      <c r="F6" s="154">
        <v>9</v>
      </c>
      <c r="G6" s="154">
        <v>1200</v>
      </c>
      <c r="H6" s="154">
        <v>0</v>
      </c>
      <c r="I6" s="154">
        <v>0</v>
      </c>
    </row>
    <row r="7" spans="1:9" x14ac:dyDescent="0.2">
      <c r="A7" s="154" t="s">
        <v>258</v>
      </c>
      <c r="B7" s="154">
        <v>13</v>
      </c>
      <c r="C7" s="154">
        <v>0</v>
      </c>
      <c r="D7" s="154">
        <v>5</v>
      </c>
      <c r="E7" s="154">
        <v>0</v>
      </c>
      <c r="F7" s="154">
        <v>0</v>
      </c>
      <c r="G7" s="154">
        <v>1560</v>
      </c>
      <c r="H7" s="154">
        <v>2220</v>
      </c>
      <c r="I7" s="154">
        <v>0</v>
      </c>
    </row>
    <row r="8" spans="1:9" x14ac:dyDescent="0.2">
      <c r="A8" s="154" t="s">
        <v>257</v>
      </c>
      <c r="B8" s="154">
        <v>9</v>
      </c>
      <c r="C8" s="154">
        <v>0</v>
      </c>
      <c r="D8" s="154">
        <v>5</v>
      </c>
      <c r="E8" s="154">
        <v>0</v>
      </c>
      <c r="F8" s="154">
        <v>0</v>
      </c>
      <c r="G8" s="154">
        <v>840</v>
      </c>
      <c r="H8" s="154">
        <v>855</v>
      </c>
      <c r="I8" s="154">
        <v>0</v>
      </c>
    </row>
    <row r="9" spans="1:9" x14ac:dyDescent="0.2">
      <c r="A9" s="154" t="s">
        <v>256</v>
      </c>
      <c r="B9" s="154">
        <v>21</v>
      </c>
      <c r="C9" s="154">
        <v>0</v>
      </c>
      <c r="D9" s="154">
        <v>0</v>
      </c>
      <c r="E9" s="154">
        <v>0</v>
      </c>
      <c r="F9" s="154">
        <v>0</v>
      </c>
      <c r="G9" s="154">
        <v>2490</v>
      </c>
      <c r="H9" s="154">
        <v>3780</v>
      </c>
      <c r="I9" s="154">
        <v>0</v>
      </c>
    </row>
    <row r="10" spans="1:9" x14ac:dyDescent="0.2">
      <c r="A10" s="154" t="s">
        <v>255</v>
      </c>
      <c r="B10" s="154">
        <v>15</v>
      </c>
      <c r="C10" s="154">
        <v>0</v>
      </c>
      <c r="D10" s="154">
        <v>15</v>
      </c>
      <c r="E10" s="154">
        <v>15</v>
      </c>
      <c r="F10" s="154">
        <v>15</v>
      </c>
      <c r="G10" s="154">
        <v>1680</v>
      </c>
      <c r="H10" s="154">
        <v>805</v>
      </c>
      <c r="I10" s="154">
        <v>0</v>
      </c>
    </row>
    <row r="11" spans="1:9" x14ac:dyDescent="0.2">
      <c r="A11" s="154" t="s">
        <v>254</v>
      </c>
      <c r="B11" s="154">
        <v>13</v>
      </c>
      <c r="C11" s="154">
        <v>2</v>
      </c>
      <c r="D11" s="154">
        <v>12</v>
      </c>
      <c r="E11" s="154">
        <v>0</v>
      </c>
      <c r="F11" s="154">
        <v>0</v>
      </c>
      <c r="G11" s="154">
        <v>1560</v>
      </c>
      <c r="H11" s="154">
        <v>1980</v>
      </c>
      <c r="I11" s="154">
        <v>0</v>
      </c>
    </row>
    <row r="12" spans="1:9" x14ac:dyDescent="0.2">
      <c r="A12" s="154" t="s">
        <v>253</v>
      </c>
      <c r="B12" s="154">
        <v>7</v>
      </c>
      <c r="C12" s="154">
        <v>0</v>
      </c>
      <c r="D12" s="154">
        <v>0</v>
      </c>
      <c r="E12" s="154">
        <v>0</v>
      </c>
      <c r="F12" s="154">
        <v>0</v>
      </c>
      <c r="G12" s="154">
        <v>0</v>
      </c>
      <c r="H12" s="154">
        <v>810</v>
      </c>
      <c r="I12" s="154">
        <v>0</v>
      </c>
    </row>
    <row r="13" spans="1:9" x14ac:dyDescent="0.2">
      <c r="A13" s="154" t="s">
        <v>252</v>
      </c>
      <c r="B13" s="154">
        <v>9</v>
      </c>
      <c r="C13" s="154">
        <v>0</v>
      </c>
      <c r="D13" s="154">
        <v>0</v>
      </c>
      <c r="E13" s="154">
        <v>0</v>
      </c>
      <c r="F13" s="154">
        <v>0</v>
      </c>
      <c r="G13" s="154">
        <v>0</v>
      </c>
      <c r="H13" s="154">
        <v>1500</v>
      </c>
      <c r="I13" s="154">
        <v>0</v>
      </c>
    </row>
    <row r="14" spans="1:9" x14ac:dyDescent="0.2">
      <c r="A14" s="154" t="s">
        <v>251</v>
      </c>
      <c r="B14" s="154">
        <v>19</v>
      </c>
      <c r="C14" s="154">
        <v>0</v>
      </c>
      <c r="D14" s="154">
        <v>12</v>
      </c>
      <c r="E14" s="154">
        <v>0</v>
      </c>
      <c r="F14" s="154">
        <v>0</v>
      </c>
      <c r="G14" s="154">
        <v>2280</v>
      </c>
      <c r="H14" s="154">
        <v>3420</v>
      </c>
      <c r="I14" s="154">
        <v>0</v>
      </c>
    </row>
    <row r="15" spans="1:9" x14ac:dyDescent="0.2">
      <c r="A15" s="154" t="s">
        <v>250</v>
      </c>
      <c r="B15" s="154">
        <v>19</v>
      </c>
      <c r="C15" s="154">
        <v>1</v>
      </c>
      <c r="D15" s="154">
        <v>19</v>
      </c>
      <c r="E15" s="154">
        <v>17</v>
      </c>
      <c r="F15" s="154">
        <v>18</v>
      </c>
      <c r="G15" s="154">
        <v>2115</v>
      </c>
      <c r="H15" s="154">
        <v>2760</v>
      </c>
      <c r="I15" s="154">
        <v>0</v>
      </c>
    </row>
    <row r="16" spans="1:9" x14ac:dyDescent="0.2">
      <c r="A16" s="154" t="s">
        <v>249</v>
      </c>
      <c r="B16" s="154">
        <v>11</v>
      </c>
      <c r="C16" s="154">
        <v>0</v>
      </c>
      <c r="D16" s="154">
        <v>0</v>
      </c>
      <c r="E16" s="154">
        <v>11</v>
      </c>
      <c r="F16" s="154">
        <v>11</v>
      </c>
      <c r="G16" s="154">
        <v>0</v>
      </c>
      <c r="H16" s="154">
        <v>1530</v>
      </c>
      <c r="I16" s="154">
        <v>0</v>
      </c>
    </row>
    <row r="17" spans="1:9" x14ac:dyDescent="0.2">
      <c r="A17" s="154" t="s">
        <v>248</v>
      </c>
      <c r="B17" s="154">
        <v>20</v>
      </c>
      <c r="C17" s="154">
        <v>0</v>
      </c>
      <c r="D17" s="154">
        <v>0</v>
      </c>
      <c r="E17" s="154">
        <v>0</v>
      </c>
      <c r="F17" s="154">
        <v>0</v>
      </c>
      <c r="G17" s="154">
        <v>2400</v>
      </c>
      <c r="H17" s="154">
        <v>0</v>
      </c>
      <c r="I17" s="154">
        <v>0</v>
      </c>
    </row>
    <row r="18" spans="1:9" x14ac:dyDescent="0.2">
      <c r="A18" s="154" t="s">
        <v>247</v>
      </c>
      <c r="B18" s="154">
        <v>7</v>
      </c>
      <c r="C18" s="154">
        <v>2</v>
      </c>
      <c r="D18" s="154">
        <v>9</v>
      </c>
      <c r="E18" s="154">
        <v>0</v>
      </c>
      <c r="F18" s="154">
        <v>0</v>
      </c>
      <c r="G18" s="154">
        <v>720</v>
      </c>
      <c r="H18" s="154">
        <v>900</v>
      </c>
      <c r="I18" s="154">
        <v>0</v>
      </c>
    </row>
    <row r="19" spans="1:9" x14ac:dyDescent="0.2">
      <c r="A19" s="154" t="s">
        <v>246</v>
      </c>
      <c r="B19" s="154">
        <v>9</v>
      </c>
      <c r="C19" s="154">
        <v>0</v>
      </c>
      <c r="D19" s="154">
        <v>0</v>
      </c>
      <c r="E19" s="154">
        <v>0</v>
      </c>
      <c r="F19" s="154">
        <v>0</v>
      </c>
      <c r="G19" s="154">
        <v>1020</v>
      </c>
      <c r="H19" s="154">
        <v>0</v>
      </c>
      <c r="I19" s="154">
        <v>0</v>
      </c>
    </row>
    <row r="20" spans="1:9" x14ac:dyDescent="0.2">
      <c r="A20" s="154" t="s">
        <v>245</v>
      </c>
      <c r="B20" s="154">
        <v>3</v>
      </c>
      <c r="C20" s="154">
        <v>0</v>
      </c>
      <c r="D20" s="154">
        <v>0</v>
      </c>
      <c r="E20" s="154">
        <v>0</v>
      </c>
      <c r="F20" s="154">
        <v>0</v>
      </c>
      <c r="G20" s="154">
        <v>0</v>
      </c>
      <c r="H20" s="154">
        <v>240</v>
      </c>
      <c r="I20" s="154">
        <v>0</v>
      </c>
    </row>
    <row r="21" spans="1:9" x14ac:dyDescent="0.2">
      <c r="A21" s="154" t="s">
        <v>244</v>
      </c>
      <c r="B21" s="154">
        <v>212</v>
      </c>
      <c r="C21" s="154">
        <v>7</v>
      </c>
      <c r="D21" s="154">
        <v>85</v>
      </c>
      <c r="E21" s="154">
        <v>53</v>
      </c>
      <c r="F21" s="154">
        <v>53</v>
      </c>
      <c r="G21" s="154">
        <v>19680</v>
      </c>
      <c r="H21" s="154">
        <v>25540</v>
      </c>
      <c r="I21" s="154">
        <v>0</v>
      </c>
    </row>
    <row r="22" spans="1:9" x14ac:dyDescent="0.2">
      <c r="A22" s="154" t="s">
        <v>243</v>
      </c>
      <c r="B22" s="154" t="s">
        <v>215</v>
      </c>
      <c r="C22" s="154" t="s">
        <v>242</v>
      </c>
      <c r="D22" s="154" t="s">
        <v>217</v>
      </c>
      <c r="E22" s="154" t="s">
        <v>241</v>
      </c>
      <c r="F22" s="154" t="s">
        <v>240</v>
      </c>
      <c r="G22" s="154" t="s">
        <v>219</v>
      </c>
      <c r="H22" s="154" t="s">
        <v>239</v>
      </c>
      <c r="I22" s="154" t="s">
        <v>238</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D599-FF50-4E37-A565-E507683772FB}">
  <sheetPr codeName="Sheet6">
    <tabColor rgb="FFFFFF00"/>
  </sheetPr>
  <dimension ref="A1:X42"/>
  <sheetViews>
    <sheetView zoomScale="61" workbookViewId="0">
      <selection activeCell="D2" sqref="D2"/>
    </sheetView>
  </sheetViews>
  <sheetFormatPr defaultRowHeight="16.5" customHeight="1" x14ac:dyDescent="0.2"/>
  <cols>
    <col min="1" max="1" width="3.41015625" style="29" customWidth="1"/>
    <col min="2" max="2" width="7.1171875" style="57" customWidth="1"/>
    <col min="3" max="4" width="4.9375" customWidth="1"/>
    <col min="5" max="6" width="7.1171875" style="57" customWidth="1"/>
    <col min="7" max="8" width="4.9375" style="57" customWidth="1"/>
    <col min="9" max="10" width="7.1171875" style="57" customWidth="1"/>
    <col min="13" max="18" width="4.9375" customWidth="1"/>
    <col min="19" max="19" width="2.46875" customWidth="1"/>
  </cols>
  <sheetData>
    <row r="1" spans="1:24" ht="16.5" customHeight="1" x14ac:dyDescent="0.2">
      <c r="A1" s="103" t="s">
        <v>62</v>
      </c>
      <c r="B1" s="104" t="s">
        <v>97</v>
      </c>
      <c r="C1" s="157" t="s">
        <v>268</v>
      </c>
      <c r="D1" s="157" t="s">
        <v>269</v>
      </c>
      <c r="E1" s="122" t="s">
        <v>216</v>
      </c>
      <c r="F1" s="122" t="s">
        <v>218</v>
      </c>
      <c r="G1" s="122" t="s">
        <v>220</v>
      </c>
      <c r="H1" s="122" t="s">
        <v>221</v>
      </c>
      <c r="I1" s="122" t="s">
        <v>75</v>
      </c>
      <c r="J1" s="122"/>
      <c r="K1" s="103" t="s">
        <v>98</v>
      </c>
      <c r="L1" s="105" t="s">
        <v>99</v>
      </c>
      <c r="M1" s="122" t="s">
        <v>100</v>
      </c>
      <c r="N1" s="122" t="s">
        <v>186</v>
      </c>
      <c r="O1" s="122" t="s">
        <v>101</v>
      </c>
      <c r="P1" s="122" t="s">
        <v>139</v>
      </c>
      <c r="Q1" s="122" t="s">
        <v>102</v>
      </c>
      <c r="R1" s="122" t="s">
        <v>214</v>
      </c>
    </row>
    <row r="2" spans="1:24" ht="16.5" customHeight="1" x14ac:dyDescent="0.2">
      <c r="A2" s="58">
        <v>1</v>
      </c>
      <c r="B2" s="85" t="s">
        <v>198</v>
      </c>
      <c r="C2" s="116"/>
      <c r="D2" s="116"/>
      <c r="E2" s="59"/>
      <c r="F2" s="59"/>
      <c r="G2" s="59">
        <v>930</v>
      </c>
      <c r="H2" s="59">
        <v>3060</v>
      </c>
      <c r="I2" s="158">
        <f>_xlfn.LET(_xlpm.x,SUM(G2:H2)/60, IF(MOD(_xlpm.x,1)&lt;0.5, INT(_xlpm.x), IF(MOD(_xlpm.x,1)=0.5, _xlpm.x, ROUND(_xlpm.x,0))))</f>
        <v>66.5</v>
      </c>
      <c r="J2" s="59"/>
      <c r="K2" s="60">
        <f>'１-12明細'!I14</f>
        <v>26600</v>
      </c>
      <c r="L2" s="60">
        <f>'１-12明細'!I16</f>
        <v>26600</v>
      </c>
      <c r="M2" s="67">
        <f t="shared" ref="M2:M40" si="0">INT(L2/10000)</f>
        <v>2</v>
      </c>
      <c r="N2" s="67">
        <f>INT((L2 - M2*10000) / 5000)</f>
        <v>1</v>
      </c>
      <c r="O2" s="61">
        <f>INT((L2 - M2*10000 - N2*5000) / 1000)</f>
        <v>1</v>
      </c>
      <c r="P2" s="61">
        <f>INT((L2 - M2*10000 - N2*5000 - O2*1000) / 500)</f>
        <v>1</v>
      </c>
      <c r="Q2" s="61">
        <f>INT((L2 - M2*10000 - N2*5000 - O2*1000 - P2*500) / 100)</f>
        <v>1</v>
      </c>
      <c r="R2" s="61">
        <f>INT((L2 - (M2*10000 + N2*5000 + O2*1000 + P2*500 + Q2*100)) / 50)</f>
        <v>0</v>
      </c>
      <c r="T2" s="155" t="s">
        <v>67</v>
      </c>
      <c r="U2" s="14" t="s">
        <v>45</v>
      </c>
    </row>
    <row r="3" spans="1:24" ht="16.5" customHeight="1" x14ac:dyDescent="0.2">
      <c r="A3" s="58">
        <v>2</v>
      </c>
      <c r="B3" s="85" t="s">
        <v>199</v>
      </c>
      <c r="C3" s="116"/>
      <c r="D3" s="116"/>
      <c r="E3" s="59"/>
      <c r="F3" s="59"/>
      <c r="G3" s="59">
        <v>885</v>
      </c>
      <c r="H3" s="59">
        <v>1440</v>
      </c>
      <c r="I3" s="158">
        <f>_xlfn.LET(_xlpm.x,SUM(G3:H3)/60, IF(MOD(_xlpm.x,1)&lt;0.5, INT(_xlpm.x), IF(MOD(_xlpm.x,1)=0.5, _xlpm.x, ROUND(_xlpm.x,0))))</f>
        <v>39</v>
      </c>
      <c r="J3" s="59"/>
      <c r="K3" s="60">
        <f>'１-12明細'!I31</f>
        <v>15600</v>
      </c>
      <c r="L3" s="60">
        <f>'１-12明細'!I33</f>
        <v>13200</v>
      </c>
      <c r="M3" s="67">
        <f t="shared" si="0"/>
        <v>1</v>
      </c>
      <c r="N3" s="67">
        <f t="shared" ref="N3:N40" si="1">INT((L3 - M3*10000) / 5000)</f>
        <v>0</v>
      </c>
      <c r="O3" s="61">
        <f t="shared" ref="O3:O40" si="2">INT((L3 - M3*10000 - N3*5000) / 1000)</f>
        <v>3</v>
      </c>
      <c r="P3" s="61">
        <f t="shared" ref="P3:P40" si="3">INT((L3 - M3*10000 - N3*5000 - O3*1000) / 500)</f>
        <v>0</v>
      </c>
      <c r="Q3" s="61">
        <f t="shared" ref="Q3:Q40" si="4">INT((L3 - M3*10000 - N3*5000 - O3*1000 - P3*500) / 100)</f>
        <v>2</v>
      </c>
      <c r="R3" s="61">
        <f t="shared" ref="R3:R40" si="5">INT((L3 - (M3*10000 + N3*5000 + O3*1000 + P3*500 + Q3*100)) / 50)</f>
        <v>0</v>
      </c>
      <c r="T3" s="156" t="s">
        <v>264</v>
      </c>
      <c r="U3" s="67"/>
    </row>
    <row r="4" spans="1:24" ht="16.5" customHeight="1" x14ac:dyDescent="0.2">
      <c r="A4" s="58">
        <v>3</v>
      </c>
      <c r="B4" s="85" t="s">
        <v>200</v>
      </c>
      <c r="C4" s="116"/>
      <c r="D4" s="116"/>
      <c r="E4" s="59"/>
      <c r="F4" s="59"/>
      <c r="G4" s="59">
        <v>0</v>
      </c>
      <c r="H4" s="59">
        <v>240</v>
      </c>
      <c r="I4" s="158">
        <f t="shared" ref="I4:I40" si="6">_xlfn.LET(_xlpm.x,SUM(G4:H4)/60, IF(MOD(_xlpm.x,1)&lt;0.5, INT(_xlpm.x), IF(MOD(_xlpm.x,1)=0.5, _xlpm.x, ROUND(_xlpm.x,0))))</f>
        <v>4</v>
      </c>
      <c r="J4" s="59"/>
      <c r="K4" s="60">
        <f>'１-12明細'!I48</f>
        <v>1600</v>
      </c>
      <c r="L4" s="60">
        <f>'１-12明細'!I50</f>
        <v>1600</v>
      </c>
      <c r="M4" s="67">
        <f t="shared" si="0"/>
        <v>0</v>
      </c>
      <c r="N4" s="67">
        <f t="shared" si="1"/>
        <v>0</v>
      </c>
      <c r="O4" s="61">
        <f t="shared" si="2"/>
        <v>1</v>
      </c>
      <c r="P4" s="61">
        <f t="shared" si="3"/>
        <v>1</v>
      </c>
      <c r="Q4" s="61">
        <f t="shared" si="4"/>
        <v>1</v>
      </c>
      <c r="R4" s="61">
        <f t="shared" si="5"/>
        <v>0</v>
      </c>
      <c r="T4" s="156" t="s">
        <v>265</v>
      </c>
      <c r="U4" s="67"/>
    </row>
    <row r="5" spans="1:24" ht="16.5" customHeight="1" x14ac:dyDescent="0.2">
      <c r="A5" s="58">
        <v>4</v>
      </c>
      <c r="B5" s="85" t="s">
        <v>201</v>
      </c>
      <c r="C5" s="116"/>
      <c r="D5" s="116"/>
      <c r="E5" s="59"/>
      <c r="F5" s="59"/>
      <c r="G5" s="59">
        <v>1200</v>
      </c>
      <c r="H5" s="59">
        <v>0</v>
      </c>
      <c r="I5" s="158">
        <f t="shared" si="6"/>
        <v>20</v>
      </c>
      <c r="J5" s="59"/>
      <c r="K5" s="60">
        <f>'１-12明細'!I65</f>
        <v>8000</v>
      </c>
      <c r="L5" s="60">
        <f>'１-12明細'!I67</f>
        <v>8000</v>
      </c>
      <c r="M5" s="67">
        <f t="shared" si="0"/>
        <v>0</v>
      </c>
      <c r="N5" s="67">
        <f t="shared" si="1"/>
        <v>1</v>
      </c>
      <c r="O5" s="61">
        <f t="shared" si="2"/>
        <v>3</v>
      </c>
      <c r="P5" s="61">
        <f t="shared" si="3"/>
        <v>0</v>
      </c>
      <c r="Q5" s="61">
        <f t="shared" si="4"/>
        <v>0</v>
      </c>
      <c r="R5" s="61">
        <f t="shared" si="5"/>
        <v>0</v>
      </c>
      <c r="T5" s="156" t="s">
        <v>266</v>
      </c>
      <c r="U5" s="67"/>
    </row>
    <row r="6" spans="1:24" ht="16.5" customHeight="1" x14ac:dyDescent="0.2">
      <c r="A6" s="58">
        <v>5</v>
      </c>
      <c r="B6" s="85" t="s">
        <v>202</v>
      </c>
      <c r="C6" s="116"/>
      <c r="D6" s="116"/>
      <c r="E6" s="59"/>
      <c r="F6" s="59"/>
      <c r="G6" s="59">
        <v>1560</v>
      </c>
      <c r="H6" s="59">
        <v>2220</v>
      </c>
      <c r="I6" s="158">
        <f t="shared" si="6"/>
        <v>63</v>
      </c>
      <c r="J6" s="59"/>
      <c r="K6" s="60">
        <f>'１-12明細'!I82</f>
        <v>25200</v>
      </c>
      <c r="L6" s="60">
        <f>'１-12明細'!I84</f>
        <v>23700</v>
      </c>
      <c r="M6" s="67">
        <f t="shared" si="0"/>
        <v>2</v>
      </c>
      <c r="N6" s="67">
        <f t="shared" si="1"/>
        <v>0</v>
      </c>
      <c r="O6" s="61">
        <f t="shared" si="2"/>
        <v>3</v>
      </c>
      <c r="P6" s="61">
        <f t="shared" si="3"/>
        <v>1</v>
      </c>
      <c r="Q6" s="61">
        <f t="shared" si="4"/>
        <v>2</v>
      </c>
      <c r="R6" s="61">
        <f t="shared" si="5"/>
        <v>0</v>
      </c>
      <c r="T6" s="156" t="s">
        <v>267</v>
      </c>
      <c r="U6" s="67"/>
    </row>
    <row r="7" spans="1:24" ht="16.5" customHeight="1" x14ac:dyDescent="0.2">
      <c r="A7" s="58">
        <v>6</v>
      </c>
      <c r="B7" s="85" t="s">
        <v>203</v>
      </c>
      <c r="C7" s="116"/>
      <c r="D7" s="116"/>
      <c r="E7" s="59"/>
      <c r="F7" s="59"/>
      <c r="G7" s="59">
        <v>840</v>
      </c>
      <c r="H7" s="59">
        <v>855</v>
      </c>
      <c r="I7" s="158">
        <f t="shared" si="6"/>
        <v>28</v>
      </c>
      <c r="J7" s="59"/>
      <c r="K7" s="60">
        <f>'１-12明細'!I99</f>
        <v>11200</v>
      </c>
      <c r="L7" s="60">
        <f>'１-12明細'!I101</f>
        <v>9700</v>
      </c>
      <c r="M7" s="67">
        <f t="shared" si="0"/>
        <v>0</v>
      </c>
      <c r="N7" s="67">
        <f t="shared" si="1"/>
        <v>1</v>
      </c>
      <c r="O7" s="61">
        <f t="shared" si="2"/>
        <v>4</v>
      </c>
      <c r="P7" s="61">
        <f t="shared" si="3"/>
        <v>1</v>
      </c>
      <c r="Q7" s="61">
        <f t="shared" si="4"/>
        <v>2</v>
      </c>
      <c r="R7" s="61">
        <f t="shared" si="5"/>
        <v>0</v>
      </c>
      <c r="T7" s="156">
        <v>0</v>
      </c>
      <c r="U7" s="67"/>
    </row>
    <row r="8" spans="1:24" ht="16.5" customHeight="1" x14ac:dyDescent="0.2">
      <c r="A8" s="58">
        <v>7</v>
      </c>
      <c r="B8" s="85" t="s">
        <v>204</v>
      </c>
      <c r="C8" s="116"/>
      <c r="D8" s="116"/>
      <c r="E8" s="59"/>
      <c r="F8" s="59"/>
      <c r="G8" s="59">
        <v>1680</v>
      </c>
      <c r="H8" s="59">
        <v>805</v>
      </c>
      <c r="I8" s="158">
        <f t="shared" si="6"/>
        <v>41</v>
      </c>
      <c r="J8" s="59"/>
      <c r="K8" s="60">
        <f>'１-12明細'!R14</f>
        <v>16400</v>
      </c>
      <c r="L8" s="60">
        <f>'１-12明細'!R16</f>
        <v>16400</v>
      </c>
      <c r="M8" s="67">
        <f t="shared" si="0"/>
        <v>1</v>
      </c>
      <c r="N8" s="67">
        <f t="shared" si="1"/>
        <v>1</v>
      </c>
      <c r="O8" s="61">
        <f t="shared" si="2"/>
        <v>1</v>
      </c>
      <c r="P8" s="61">
        <f t="shared" si="3"/>
        <v>0</v>
      </c>
      <c r="Q8" s="61">
        <f t="shared" si="4"/>
        <v>4</v>
      </c>
      <c r="R8" s="61">
        <f t="shared" si="5"/>
        <v>0</v>
      </c>
      <c r="T8" s="156">
        <v>0</v>
      </c>
      <c r="U8" s="67"/>
    </row>
    <row r="9" spans="1:24" ht="16.5" customHeight="1" x14ac:dyDescent="0.2">
      <c r="A9" s="58">
        <v>8</v>
      </c>
      <c r="B9" s="85" t="s">
        <v>205</v>
      </c>
      <c r="C9" s="116">
        <v>200</v>
      </c>
      <c r="D9" s="116"/>
      <c r="E9" s="59"/>
      <c r="F9" s="59"/>
      <c r="G9" s="59">
        <v>1560</v>
      </c>
      <c r="H9" s="59">
        <v>1980</v>
      </c>
      <c r="I9" s="158">
        <f t="shared" si="6"/>
        <v>59</v>
      </c>
      <c r="J9" s="59"/>
      <c r="K9" s="60">
        <f>'１-12明細'!R31</f>
        <v>23600</v>
      </c>
      <c r="L9" s="60">
        <f>'１-12明細'!R33</f>
        <v>20000</v>
      </c>
      <c r="M9" s="67">
        <f t="shared" si="0"/>
        <v>2</v>
      </c>
      <c r="N9" s="67">
        <f t="shared" si="1"/>
        <v>0</v>
      </c>
      <c r="O9" s="61">
        <f t="shared" si="2"/>
        <v>0</v>
      </c>
      <c r="P9" s="61">
        <f t="shared" si="3"/>
        <v>0</v>
      </c>
      <c r="Q9" s="61">
        <f t="shared" si="4"/>
        <v>0</v>
      </c>
      <c r="R9" s="61">
        <f t="shared" si="5"/>
        <v>0</v>
      </c>
      <c r="T9" s="156" t="s">
        <v>213</v>
      </c>
      <c r="U9" s="67">
        <v>300</v>
      </c>
    </row>
    <row r="10" spans="1:24" ht="16.5" customHeight="1" x14ac:dyDescent="0.2">
      <c r="A10" s="58">
        <v>9</v>
      </c>
      <c r="B10" s="85" t="s">
        <v>206</v>
      </c>
      <c r="C10" s="116"/>
      <c r="D10" s="116"/>
      <c r="E10" s="59"/>
      <c r="F10" s="59"/>
      <c r="G10" s="59">
        <v>0</v>
      </c>
      <c r="H10" s="59">
        <v>1500</v>
      </c>
      <c r="I10" s="158">
        <f t="shared" si="6"/>
        <v>25</v>
      </c>
      <c r="J10" s="59"/>
      <c r="K10" s="60">
        <f>'１-12明細'!R48</f>
        <v>10000</v>
      </c>
      <c r="L10" s="60">
        <f>'１-12明細'!R50</f>
        <v>10000</v>
      </c>
      <c r="M10" s="67">
        <f t="shared" si="0"/>
        <v>1</v>
      </c>
      <c r="N10" s="67">
        <f t="shared" si="1"/>
        <v>0</v>
      </c>
      <c r="O10" s="61">
        <f t="shared" si="2"/>
        <v>0</v>
      </c>
      <c r="P10" s="61">
        <f t="shared" si="3"/>
        <v>0</v>
      </c>
      <c r="Q10" s="61">
        <f t="shared" si="4"/>
        <v>0</v>
      </c>
      <c r="R10" s="61">
        <f t="shared" si="5"/>
        <v>0</v>
      </c>
    </row>
    <row r="11" spans="1:24" ht="16.5" customHeight="1" thickBot="1" x14ac:dyDescent="0.25">
      <c r="A11" s="58">
        <v>10</v>
      </c>
      <c r="B11" s="85" t="s">
        <v>207</v>
      </c>
      <c r="C11" s="116"/>
      <c r="D11" s="116"/>
      <c r="E11" s="59"/>
      <c r="F11" s="59"/>
      <c r="G11" s="59">
        <v>2280</v>
      </c>
      <c r="H11" s="59">
        <v>3420</v>
      </c>
      <c r="I11" s="158">
        <f t="shared" si="6"/>
        <v>95</v>
      </c>
      <c r="J11" s="59"/>
      <c r="K11" s="60">
        <f>'１-12明細'!R65</f>
        <v>38000</v>
      </c>
      <c r="L11" s="60">
        <f>'１-12明細'!R67</f>
        <v>38000</v>
      </c>
      <c r="M11" s="67">
        <f t="shared" si="0"/>
        <v>3</v>
      </c>
      <c r="N11" s="67">
        <f t="shared" si="1"/>
        <v>1</v>
      </c>
      <c r="O11" s="61">
        <f t="shared" si="2"/>
        <v>3</v>
      </c>
      <c r="P11" s="61">
        <f t="shared" si="3"/>
        <v>0</v>
      </c>
      <c r="Q11" s="61">
        <f t="shared" si="4"/>
        <v>0</v>
      </c>
      <c r="R11" s="61">
        <f t="shared" si="5"/>
        <v>0</v>
      </c>
      <c r="T11" s="159" t="s">
        <v>103</v>
      </c>
      <c r="U11" s="160"/>
      <c r="V11" s="160"/>
    </row>
    <row r="12" spans="1:24" ht="16.5" customHeight="1" x14ac:dyDescent="0.2">
      <c r="A12" s="58">
        <v>11</v>
      </c>
      <c r="B12" s="85" t="s">
        <v>208</v>
      </c>
      <c r="C12" s="116"/>
      <c r="D12" s="116"/>
      <c r="E12" s="59"/>
      <c r="F12" s="59"/>
      <c r="G12" s="59">
        <v>2115</v>
      </c>
      <c r="H12" s="59">
        <v>2760</v>
      </c>
      <c r="I12" s="158">
        <f t="shared" si="6"/>
        <v>81</v>
      </c>
      <c r="J12" s="59"/>
      <c r="K12" s="60">
        <f>'１-12明細'!R82</f>
        <v>32400</v>
      </c>
      <c r="L12" s="60">
        <f>'１-12明細'!R84</f>
        <v>26700</v>
      </c>
      <c r="M12" s="67">
        <f t="shared" si="0"/>
        <v>2</v>
      </c>
      <c r="N12" s="67">
        <f t="shared" si="1"/>
        <v>1</v>
      </c>
      <c r="O12" s="61">
        <f t="shared" si="2"/>
        <v>1</v>
      </c>
      <c r="P12" s="61">
        <f t="shared" si="3"/>
        <v>1</v>
      </c>
      <c r="Q12" s="61">
        <f t="shared" si="4"/>
        <v>2</v>
      </c>
      <c r="R12" s="61">
        <f t="shared" si="5"/>
        <v>0</v>
      </c>
      <c r="T12" s="106" t="s">
        <v>104</v>
      </c>
      <c r="U12" s="120" t="s">
        <v>187</v>
      </c>
      <c r="V12" s="107" t="s">
        <v>105</v>
      </c>
      <c r="W12" s="107" t="s">
        <v>138</v>
      </c>
      <c r="X12" s="108" t="s">
        <v>106</v>
      </c>
    </row>
    <row r="13" spans="1:24" ht="16.5" customHeight="1" x14ac:dyDescent="0.2">
      <c r="A13" s="58">
        <v>12</v>
      </c>
      <c r="B13" s="85" t="s">
        <v>209</v>
      </c>
      <c r="C13" s="116">
        <v>440</v>
      </c>
      <c r="D13" s="116"/>
      <c r="E13" s="59"/>
      <c r="F13" s="59"/>
      <c r="G13" s="59">
        <v>0</v>
      </c>
      <c r="H13" s="59">
        <v>1530</v>
      </c>
      <c r="I13" s="158">
        <f t="shared" si="6"/>
        <v>25.5</v>
      </c>
      <c r="J13" s="59"/>
      <c r="K13" s="60">
        <f>'１-12明細'!R99</f>
        <v>10200</v>
      </c>
      <c r="L13" s="60">
        <f>'１-12明細'!R101</f>
        <v>10200</v>
      </c>
      <c r="M13" s="67">
        <f t="shared" si="0"/>
        <v>1</v>
      </c>
      <c r="N13" s="67">
        <f t="shared" si="1"/>
        <v>0</v>
      </c>
      <c r="O13" s="61">
        <f t="shared" si="2"/>
        <v>0</v>
      </c>
      <c r="P13" s="61">
        <f t="shared" si="3"/>
        <v>0</v>
      </c>
      <c r="Q13" s="61">
        <f t="shared" si="4"/>
        <v>2</v>
      </c>
      <c r="R13" s="61">
        <f t="shared" si="5"/>
        <v>0</v>
      </c>
      <c r="T13" s="109">
        <f>SUM(M2:M40)</f>
        <v>20</v>
      </c>
      <c r="U13" s="121">
        <f>SUM(N2:N40)</f>
        <v>10</v>
      </c>
      <c r="V13" s="68">
        <f>SUM(O2:O40)</f>
        <v>27</v>
      </c>
      <c r="W13" s="68">
        <f>SUM(P2:P40)</f>
        <v>8</v>
      </c>
      <c r="X13" s="110">
        <f>SUM(Q2:Q40)</f>
        <v>28</v>
      </c>
    </row>
    <row r="14" spans="1:24" ht="16.5" customHeight="1" x14ac:dyDescent="0.2">
      <c r="A14" s="58">
        <v>13</v>
      </c>
      <c r="B14" s="85" t="s">
        <v>210</v>
      </c>
      <c r="C14" s="116">
        <v>180</v>
      </c>
      <c r="D14" s="116"/>
      <c r="E14" s="59"/>
      <c r="F14" s="59"/>
      <c r="G14" s="59">
        <v>2400</v>
      </c>
      <c r="H14" s="59">
        <v>0</v>
      </c>
      <c r="I14" s="158">
        <f t="shared" si="6"/>
        <v>40</v>
      </c>
      <c r="J14" s="59"/>
      <c r="K14" s="60">
        <f>'13-24明細'!I14</f>
        <v>16000</v>
      </c>
      <c r="L14" s="60">
        <f>'13-24明細'!I16</f>
        <v>16000</v>
      </c>
      <c r="M14" s="67">
        <f t="shared" si="0"/>
        <v>1</v>
      </c>
      <c r="N14" s="67">
        <f t="shared" si="1"/>
        <v>1</v>
      </c>
      <c r="O14" s="61">
        <f t="shared" si="2"/>
        <v>1</v>
      </c>
      <c r="P14" s="61">
        <f t="shared" si="3"/>
        <v>0</v>
      </c>
      <c r="Q14" s="61">
        <f t="shared" si="4"/>
        <v>0</v>
      </c>
      <c r="R14" s="61">
        <f t="shared" si="5"/>
        <v>0</v>
      </c>
      <c r="T14" s="161" t="str">
        <f>SUM(T13:X13)&amp;"枚"</f>
        <v>93枚</v>
      </c>
      <c r="U14" s="162"/>
      <c r="V14" s="162"/>
      <c r="W14" s="163"/>
      <c r="X14" s="164"/>
    </row>
    <row r="15" spans="1:24" ht="16.5" customHeight="1" x14ac:dyDescent="0.2">
      <c r="A15" s="58">
        <v>14</v>
      </c>
      <c r="B15" s="85" t="s">
        <v>211</v>
      </c>
      <c r="C15" s="116">
        <v>200</v>
      </c>
      <c r="D15" s="116"/>
      <c r="E15" s="59"/>
      <c r="F15" s="59"/>
      <c r="G15" s="59">
        <v>720</v>
      </c>
      <c r="H15" s="59">
        <v>900</v>
      </c>
      <c r="I15" s="158">
        <f t="shared" si="6"/>
        <v>27</v>
      </c>
      <c r="J15" s="59"/>
      <c r="K15" s="60">
        <f>'13-24明細'!I31</f>
        <v>10800</v>
      </c>
      <c r="L15" s="60">
        <f>'13-24明細'!I33</f>
        <v>8100</v>
      </c>
      <c r="M15" s="67">
        <f t="shared" si="0"/>
        <v>0</v>
      </c>
      <c r="N15" s="67">
        <f t="shared" si="1"/>
        <v>1</v>
      </c>
      <c r="O15" s="61">
        <f t="shared" si="2"/>
        <v>3</v>
      </c>
      <c r="P15" s="61">
        <f t="shared" si="3"/>
        <v>0</v>
      </c>
      <c r="Q15" s="61">
        <f t="shared" si="4"/>
        <v>1</v>
      </c>
      <c r="R15" s="61">
        <f t="shared" si="5"/>
        <v>0</v>
      </c>
      <c r="T15" s="165"/>
      <c r="U15" s="166"/>
      <c r="V15" s="166"/>
      <c r="W15" s="167"/>
      <c r="X15" s="168"/>
    </row>
    <row r="16" spans="1:24" ht="16.5" customHeight="1" x14ac:dyDescent="0.2">
      <c r="A16" s="58">
        <v>15</v>
      </c>
      <c r="B16" s="85" t="s">
        <v>212</v>
      </c>
      <c r="C16" s="116">
        <v>400</v>
      </c>
      <c r="D16" s="116"/>
      <c r="E16" s="59"/>
      <c r="F16" s="59"/>
      <c r="G16" s="59">
        <v>0</v>
      </c>
      <c r="H16" s="59">
        <v>810</v>
      </c>
      <c r="I16" s="158">
        <f t="shared" si="6"/>
        <v>13.5</v>
      </c>
      <c r="J16" s="59"/>
      <c r="K16" s="60">
        <f>'13-24明細'!I48</f>
        <v>5400</v>
      </c>
      <c r="L16" s="60">
        <f>'13-24明細'!I50</f>
        <v>5400</v>
      </c>
      <c r="M16" s="67">
        <f t="shared" si="0"/>
        <v>0</v>
      </c>
      <c r="N16" s="67">
        <f t="shared" si="1"/>
        <v>1</v>
      </c>
      <c r="O16" s="61">
        <f t="shared" si="2"/>
        <v>0</v>
      </c>
      <c r="P16" s="61">
        <f t="shared" si="3"/>
        <v>0</v>
      </c>
      <c r="Q16" s="61">
        <f t="shared" si="4"/>
        <v>4</v>
      </c>
      <c r="R16" s="61">
        <f t="shared" si="5"/>
        <v>0</v>
      </c>
    </row>
    <row r="17" spans="1:22" ht="16.5" customHeight="1" x14ac:dyDescent="0.2">
      <c r="A17" s="58">
        <v>16</v>
      </c>
      <c r="B17" s="85" t="s">
        <v>194</v>
      </c>
      <c r="C17" s="116"/>
      <c r="D17" s="116"/>
      <c r="E17" s="59"/>
      <c r="F17" s="59"/>
      <c r="G17" s="59">
        <v>0</v>
      </c>
      <c r="H17" s="59">
        <v>240</v>
      </c>
      <c r="I17" s="158">
        <f t="shared" si="6"/>
        <v>4</v>
      </c>
      <c r="J17" s="59"/>
      <c r="K17" s="60">
        <f>'13-24明細'!I65</f>
        <v>1600</v>
      </c>
      <c r="L17" s="60">
        <f>'13-24明細'!I67</f>
        <v>1600</v>
      </c>
      <c r="M17" s="67">
        <f t="shared" si="0"/>
        <v>0</v>
      </c>
      <c r="N17" s="67">
        <f t="shared" si="1"/>
        <v>0</v>
      </c>
      <c r="O17" s="61">
        <f t="shared" si="2"/>
        <v>1</v>
      </c>
      <c r="P17" s="61">
        <f t="shared" si="3"/>
        <v>1</v>
      </c>
      <c r="Q17" s="61">
        <f t="shared" si="4"/>
        <v>1</v>
      </c>
      <c r="R17" s="61">
        <f t="shared" si="5"/>
        <v>0</v>
      </c>
      <c r="T17" s="46" t="s">
        <v>107</v>
      </c>
      <c r="U17" s="147">
        <f>(K41-L41)/300</f>
        <v>58</v>
      </c>
      <c r="V17" t="s">
        <v>108</v>
      </c>
    </row>
    <row r="18" spans="1:22" ht="16.5" customHeight="1" x14ac:dyDescent="0.2">
      <c r="A18" s="58">
        <v>17</v>
      </c>
      <c r="B18" s="85" t="s">
        <v>195</v>
      </c>
      <c r="C18" s="116"/>
      <c r="D18" s="116"/>
      <c r="E18" s="59"/>
      <c r="F18" s="59"/>
      <c r="G18" s="59">
        <v>2490</v>
      </c>
      <c r="H18" s="59">
        <v>3780</v>
      </c>
      <c r="I18" s="158">
        <f t="shared" si="6"/>
        <v>104.5</v>
      </c>
      <c r="J18" s="59"/>
      <c r="K18" s="60">
        <f>'13-24明細'!I82</f>
        <v>41800</v>
      </c>
      <c r="L18" s="60">
        <f>'13-24明細'!I84</f>
        <v>41800</v>
      </c>
      <c r="M18" s="67">
        <f t="shared" si="0"/>
        <v>4</v>
      </c>
      <c r="N18" s="67">
        <f t="shared" si="1"/>
        <v>0</v>
      </c>
      <c r="O18" s="61">
        <f t="shared" si="2"/>
        <v>1</v>
      </c>
      <c r="P18" s="61">
        <f t="shared" si="3"/>
        <v>1</v>
      </c>
      <c r="Q18" s="61">
        <f t="shared" si="4"/>
        <v>3</v>
      </c>
      <c r="R18" s="61">
        <f t="shared" si="5"/>
        <v>0</v>
      </c>
      <c r="T18" s="46" t="s">
        <v>109</v>
      </c>
      <c r="U18" s="148">
        <f>300*U17</f>
        <v>17400</v>
      </c>
      <c r="V18" t="s">
        <v>110</v>
      </c>
    </row>
    <row r="19" spans="1:22" ht="16.5" customHeight="1" x14ac:dyDescent="0.2">
      <c r="A19" s="58">
        <v>18</v>
      </c>
      <c r="B19" s="85" t="s">
        <v>196</v>
      </c>
      <c r="C19" s="116"/>
      <c r="D19" s="116"/>
      <c r="E19" s="59"/>
      <c r="F19" s="59"/>
      <c r="G19" s="59">
        <v>1020</v>
      </c>
      <c r="H19" s="59">
        <v>0</v>
      </c>
      <c r="I19" s="158">
        <f t="shared" si="6"/>
        <v>17</v>
      </c>
      <c r="J19" s="59"/>
      <c r="K19" s="60">
        <f>'13-24明細'!I99</f>
        <v>6800</v>
      </c>
      <c r="L19" s="60">
        <f>'13-24明細'!I101</f>
        <v>6800</v>
      </c>
      <c r="M19" s="67">
        <f t="shared" si="0"/>
        <v>0</v>
      </c>
      <c r="N19" s="67">
        <f t="shared" si="1"/>
        <v>1</v>
      </c>
      <c r="O19" s="61">
        <f t="shared" si="2"/>
        <v>1</v>
      </c>
      <c r="P19" s="61">
        <f t="shared" si="3"/>
        <v>1</v>
      </c>
      <c r="Q19" s="61">
        <f t="shared" si="4"/>
        <v>3</v>
      </c>
      <c r="R19" s="61">
        <f t="shared" si="5"/>
        <v>0</v>
      </c>
      <c r="T19" s="46" t="s">
        <v>111</v>
      </c>
      <c r="U19" s="149">
        <f>'１-12明細'!I17+'１-12明細'!I34+入力sheet!R60+'１-12明細'!I68+'１-12明細'!I85+'１-12明細'!I102+'１-12明細'!R17+'１-12明細'!R34+'１-12明細'!R51+'１-12明細'!R68+'１-12明細'!R85+'１-12明細'!R102+'13-24明細'!I17+'13-24明細'!I34+'13-24明細'!I51+'13-24明細'!I68+'13-24明細'!I85+'13-24明細'!I102+'13-24明細'!R17+'13-24明細'!R34+'13-24明細'!R51+'13-24明細'!R68+'13-24明細'!R85+'13-24明細'!R102</f>
        <v>15240</v>
      </c>
      <c r="V19" t="s">
        <v>112</v>
      </c>
    </row>
    <row r="20" spans="1:22" ht="16.5" customHeight="1" x14ac:dyDescent="0.2">
      <c r="A20" s="58">
        <v>19</v>
      </c>
      <c r="B20" s="85" t="s">
        <v>270</v>
      </c>
      <c r="C20" s="116"/>
      <c r="D20" s="116"/>
      <c r="E20" s="59"/>
      <c r="F20" s="59"/>
      <c r="G20" s="59"/>
      <c r="H20" s="59"/>
      <c r="I20" s="158">
        <f t="shared" si="6"/>
        <v>0</v>
      </c>
      <c r="J20" s="59"/>
      <c r="K20" s="60"/>
      <c r="L20" s="60">
        <f>'１-12明細'!I114</f>
        <v>0</v>
      </c>
      <c r="M20" s="67">
        <f t="shared" si="0"/>
        <v>0</v>
      </c>
      <c r="N20" s="67">
        <f t="shared" si="1"/>
        <v>0</v>
      </c>
      <c r="O20" s="61">
        <f t="shared" si="2"/>
        <v>0</v>
      </c>
      <c r="P20" s="61">
        <f t="shared" si="3"/>
        <v>0</v>
      </c>
      <c r="Q20" s="61">
        <f t="shared" si="4"/>
        <v>0</v>
      </c>
      <c r="R20" s="61">
        <f t="shared" si="5"/>
        <v>0</v>
      </c>
      <c r="T20" t="s">
        <v>164</v>
      </c>
    </row>
    <row r="21" spans="1:22" ht="16.5" customHeight="1" x14ac:dyDescent="0.2">
      <c r="A21" s="58">
        <v>20</v>
      </c>
      <c r="B21" s="85" t="s">
        <v>271</v>
      </c>
      <c r="C21" s="116"/>
      <c r="D21" s="116"/>
      <c r="E21" s="59"/>
      <c r="F21" s="59"/>
      <c r="G21" s="59"/>
      <c r="H21" s="59"/>
      <c r="I21" s="158">
        <f t="shared" si="6"/>
        <v>0</v>
      </c>
      <c r="J21" s="59"/>
      <c r="K21" s="60"/>
      <c r="L21" s="60">
        <f>'１-12明細'!I115</f>
        <v>0</v>
      </c>
      <c r="M21" s="67">
        <f t="shared" si="0"/>
        <v>0</v>
      </c>
      <c r="N21" s="67">
        <f t="shared" si="1"/>
        <v>0</v>
      </c>
      <c r="O21" s="61">
        <f t="shared" si="2"/>
        <v>0</v>
      </c>
      <c r="P21" s="61">
        <f t="shared" si="3"/>
        <v>0</v>
      </c>
      <c r="Q21" s="61">
        <f t="shared" si="4"/>
        <v>0</v>
      </c>
      <c r="R21" s="61">
        <f t="shared" si="5"/>
        <v>0</v>
      </c>
    </row>
    <row r="22" spans="1:22" ht="16.5" customHeight="1" x14ac:dyDescent="0.2">
      <c r="A22" s="58">
        <v>21</v>
      </c>
      <c r="B22" s="85" t="s">
        <v>272</v>
      </c>
      <c r="C22" s="116"/>
      <c r="D22" s="116"/>
      <c r="E22" s="59"/>
      <c r="F22" s="59"/>
      <c r="G22" s="59"/>
      <c r="H22" s="59"/>
      <c r="I22" s="158">
        <f t="shared" si="6"/>
        <v>0</v>
      </c>
      <c r="J22" s="59"/>
      <c r="K22" s="60"/>
      <c r="L22" s="60">
        <f>'１-12明細'!I116</f>
        <v>0</v>
      </c>
      <c r="M22" s="67">
        <f t="shared" si="0"/>
        <v>0</v>
      </c>
      <c r="N22" s="67">
        <f t="shared" si="1"/>
        <v>0</v>
      </c>
      <c r="O22" s="61">
        <f t="shared" si="2"/>
        <v>0</v>
      </c>
      <c r="P22" s="61">
        <f t="shared" si="3"/>
        <v>0</v>
      </c>
      <c r="Q22" s="61">
        <f t="shared" si="4"/>
        <v>0</v>
      </c>
      <c r="R22" s="61">
        <f t="shared" si="5"/>
        <v>0</v>
      </c>
    </row>
    <row r="23" spans="1:22" ht="16.5" customHeight="1" x14ac:dyDescent="0.2">
      <c r="A23" s="58">
        <v>22</v>
      </c>
      <c r="B23" s="85"/>
      <c r="C23" s="116"/>
      <c r="D23" s="116"/>
      <c r="E23" s="59"/>
      <c r="F23" s="59"/>
      <c r="G23" s="59"/>
      <c r="H23" s="59"/>
      <c r="I23" s="158">
        <f t="shared" si="6"/>
        <v>0</v>
      </c>
      <c r="J23" s="59"/>
      <c r="K23" s="60"/>
      <c r="L23" s="60">
        <f>'１-12明細'!I117</f>
        <v>0</v>
      </c>
      <c r="M23" s="67">
        <f t="shared" si="0"/>
        <v>0</v>
      </c>
      <c r="N23" s="67">
        <f t="shared" si="1"/>
        <v>0</v>
      </c>
      <c r="O23" s="61">
        <f t="shared" si="2"/>
        <v>0</v>
      </c>
      <c r="P23" s="61">
        <f t="shared" si="3"/>
        <v>0</v>
      </c>
      <c r="Q23" s="61">
        <f t="shared" si="4"/>
        <v>0</v>
      </c>
      <c r="R23" s="61">
        <f t="shared" si="5"/>
        <v>0</v>
      </c>
    </row>
    <row r="24" spans="1:22" ht="16.5" customHeight="1" x14ac:dyDescent="0.2">
      <c r="A24" s="58">
        <v>23</v>
      </c>
      <c r="B24" s="85"/>
      <c r="C24" s="116"/>
      <c r="D24" s="116"/>
      <c r="E24" s="59"/>
      <c r="F24" s="59"/>
      <c r="G24" s="59"/>
      <c r="H24" s="59"/>
      <c r="I24" s="158">
        <f t="shared" si="6"/>
        <v>0</v>
      </c>
      <c r="J24" s="59"/>
      <c r="K24" s="60"/>
      <c r="L24" s="60">
        <f>'１-12明細'!I118</f>
        <v>0</v>
      </c>
      <c r="M24" s="67">
        <f t="shared" si="0"/>
        <v>0</v>
      </c>
      <c r="N24" s="67">
        <f t="shared" si="1"/>
        <v>0</v>
      </c>
      <c r="O24" s="61">
        <f t="shared" si="2"/>
        <v>0</v>
      </c>
      <c r="P24" s="61">
        <f t="shared" si="3"/>
        <v>0</v>
      </c>
      <c r="Q24" s="61">
        <f t="shared" si="4"/>
        <v>0</v>
      </c>
      <c r="R24" s="61">
        <f t="shared" si="5"/>
        <v>0</v>
      </c>
    </row>
    <row r="25" spans="1:22" ht="16.5" customHeight="1" x14ac:dyDescent="0.2">
      <c r="A25" s="58">
        <v>24</v>
      </c>
      <c r="B25" s="85"/>
      <c r="C25" s="116"/>
      <c r="D25" s="116"/>
      <c r="E25" s="59"/>
      <c r="F25" s="59"/>
      <c r="G25" s="59"/>
      <c r="H25" s="59"/>
      <c r="I25" s="158">
        <f t="shared" si="6"/>
        <v>0</v>
      </c>
      <c r="J25" s="59"/>
      <c r="K25" s="60"/>
      <c r="L25" s="60">
        <f>'１-12明細'!I119</f>
        <v>0</v>
      </c>
      <c r="M25" s="67">
        <f t="shared" si="0"/>
        <v>0</v>
      </c>
      <c r="N25" s="67">
        <f t="shared" si="1"/>
        <v>0</v>
      </c>
      <c r="O25" s="61">
        <f t="shared" si="2"/>
        <v>0</v>
      </c>
      <c r="P25" s="61">
        <f t="shared" si="3"/>
        <v>0</v>
      </c>
      <c r="Q25" s="61">
        <f t="shared" si="4"/>
        <v>0</v>
      </c>
      <c r="R25" s="61">
        <f t="shared" si="5"/>
        <v>0</v>
      </c>
    </row>
    <row r="26" spans="1:22" ht="16.5" customHeight="1" x14ac:dyDescent="0.2">
      <c r="A26" s="58">
        <v>25</v>
      </c>
      <c r="B26" s="59" t="s">
        <v>236</v>
      </c>
      <c r="C26" s="116"/>
      <c r="D26" s="116"/>
      <c r="E26" s="59"/>
      <c r="F26" s="59"/>
      <c r="G26" s="59"/>
      <c r="H26" s="59"/>
      <c r="I26" s="158">
        <f t="shared" si="6"/>
        <v>0</v>
      </c>
      <c r="J26" s="59"/>
      <c r="K26" s="60"/>
      <c r="L26" s="60">
        <f>'１-12明細'!I120</f>
        <v>0</v>
      </c>
      <c r="M26" s="67">
        <f t="shared" si="0"/>
        <v>0</v>
      </c>
      <c r="N26" s="67">
        <f t="shared" si="1"/>
        <v>0</v>
      </c>
      <c r="O26" s="61">
        <f t="shared" si="2"/>
        <v>0</v>
      </c>
      <c r="P26" s="61">
        <f t="shared" si="3"/>
        <v>0</v>
      </c>
      <c r="Q26" s="61">
        <f t="shared" si="4"/>
        <v>0</v>
      </c>
      <c r="R26" s="61">
        <f t="shared" si="5"/>
        <v>0</v>
      </c>
    </row>
    <row r="27" spans="1:22" ht="16.5" customHeight="1" x14ac:dyDescent="0.2">
      <c r="A27" s="58">
        <v>26</v>
      </c>
      <c r="B27" s="59"/>
      <c r="C27" s="116"/>
      <c r="D27" s="116"/>
      <c r="E27" s="59"/>
      <c r="F27" s="59"/>
      <c r="G27" s="59"/>
      <c r="H27" s="59"/>
      <c r="I27" s="158">
        <f t="shared" si="6"/>
        <v>0</v>
      </c>
      <c r="J27" s="59"/>
      <c r="K27" s="60"/>
      <c r="L27" s="60">
        <f>'１-12明細'!I121</f>
        <v>0</v>
      </c>
      <c r="M27" s="67">
        <f t="shared" si="0"/>
        <v>0</v>
      </c>
      <c r="N27" s="67">
        <f t="shared" si="1"/>
        <v>0</v>
      </c>
      <c r="O27" s="61">
        <f t="shared" si="2"/>
        <v>0</v>
      </c>
      <c r="P27" s="61">
        <f t="shared" si="3"/>
        <v>0</v>
      </c>
      <c r="Q27" s="61">
        <f t="shared" si="4"/>
        <v>0</v>
      </c>
      <c r="R27" s="61">
        <f t="shared" si="5"/>
        <v>0</v>
      </c>
    </row>
    <row r="28" spans="1:22" ht="16.5" customHeight="1" x14ac:dyDescent="0.2">
      <c r="A28" s="58">
        <v>27</v>
      </c>
      <c r="B28" s="59"/>
      <c r="C28" s="116"/>
      <c r="D28" s="116"/>
      <c r="E28" s="59"/>
      <c r="F28" s="59"/>
      <c r="G28" s="59"/>
      <c r="H28" s="59"/>
      <c r="I28" s="158">
        <f t="shared" si="6"/>
        <v>0</v>
      </c>
      <c r="J28" s="59"/>
      <c r="K28" s="60"/>
      <c r="L28" s="60">
        <f>'１-12明細'!I122</f>
        <v>0</v>
      </c>
      <c r="M28" s="67">
        <f t="shared" si="0"/>
        <v>0</v>
      </c>
      <c r="N28" s="67">
        <f t="shared" si="1"/>
        <v>0</v>
      </c>
      <c r="O28" s="61">
        <f t="shared" si="2"/>
        <v>0</v>
      </c>
      <c r="P28" s="61">
        <f t="shared" si="3"/>
        <v>0</v>
      </c>
      <c r="Q28" s="61">
        <f t="shared" si="4"/>
        <v>0</v>
      </c>
      <c r="R28" s="61">
        <f t="shared" si="5"/>
        <v>0</v>
      </c>
    </row>
    <row r="29" spans="1:22" ht="16.5" customHeight="1" x14ac:dyDescent="0.2">
      <c r="A29" s="58">
        <v>28</v>
      </c>
      <c r="B29" s="59"/>
      <c r="C29" s="116"/>
      <c r="D29" s="116"/>
      <c r="E29" s="59"/>
      <c r="F29" s="59"/>
      <c r="G29" s="59"/>
      <c r="H29" s="59"/>
      <c r="I29" s="158">
        <f t="shared" si="6"/>
        <v>0</v>
      </c>
      <c r="J29" s="59"/>
      <c r="K29" s="60"/>
      <c r="L29" s="60">
        <f>'１-12明細'!I123</f>
        <v>0</v>
      </c>
      <c r="M29" s="67">
        <f t="shared" si="0"/>
        <v>0</v>
      </c>
      <c r="N29" s="67">
        <f t="shared" si="1"/>
        <v>0</v>
      </c>
      <c r="O29" s="61">
        <f t="shared" si="2"/>
        <v>0</v>
      </c>
      <c r="P29" s="61">
        <f t="shared" si="3"/>
        <v>0</v>
      </c>
      <c r="Q29" s="61">
        <f t="shared" si="4"/>
        <v>0</v>
      </c>
      <c r="R29" s="61">
        <f t="shared" si="5"/>
        <v>0</v>
      </c>
    </row>
    <row r="30" spans="1:22" ht="16.5" customHeight="1" x14ac:dyDescent="0.2">
      <c r="A30" s="58">
        <v>29</v>
      </c>
      <c r="B30" s="59"/>
      <c r="C30" s="116"/>
      <c r="D30" s="116"/>
      <c r="E30" s="59"/>
      <c r="F30" s="59"/>
      <c r="G30" s="59"/>
      <c r="H30" s="59"/>
      <c r="I30" s="158">
        <f t="shared" si="6"/>
        <v>0</v>
      </c>
      <c r="J30" s="59"/>
      <c r="K30" s="60"/>
      <c r="L30" s="60">
        <f>'１-12明細'!I124</f>
        <v>0</v>
      </c>
      <c r="M30" s="67">
        <f t="shared" si="0"/>
        <v>0</v>
      </c>
      <c r="N30" s="67">
        <f t="shared" si="1"/>
        <v>0</v>
      </c>
      <c r="O30" s="61">
        <f t="shared" si="2"/>
        <v>0</v>
      </c>
      <c r="P30" s="61">
        <f t="shared" si="3"/>
        <v>0</v>
      </c>
      <c r="Q30" s="61">
        <f t="shared" si="4"/>
        <v>0</v>
      </c>
      <c r="R30" s="61">
        <f t="shared" si="5"/>
        <v>0</v>
      </c>
    </row>
    <row r="31" spans="1:22" ht="16.5" customHeight="1" x14ac:dyDescent="0.2">
      <c r="A31" s="58">
        <v>30</v>
      </c>
      <c r="B31" s="59"/>
      <c r="C31" s="116"/>
      <c r="D31" s="116"/>
      <c r="E31" s="59"/>
      <c r="F31" s="59"/>
      <c r="G31" s="59"/>
      <c r="H31" s="59"/>
      <c r="I31" s="158">
        <f t="shared" si="6"/>
        <v>0</v>
      </c>
      <c r="J31" s="59"/>
      <c r="K31" s="60"/>
      <c r="L31" s="60"/>
      <c r="M31" s="67">
        <f t="shared" ref="M31:M39" si="7">INT(L31/10000)</f>
        <v>0</v>
      </c>
      <c r="N31" s="67">
        <f t="shared" ref="N31:N39" si="8">INT((L31 - M31*10000) / 5000)</f>
        <v>0</v>
      </c>
      <c r="O31" s="61">
        <f t="shared" ref="O31:O39" si="9">INT((L31 - M31*10000 - N31*5000) / 1000)</f>
        <v>0</v>
      </c>
      <c r="P31" s="61">
        <f t="shared" ref="P31:P39" si="10">INT((L31 - M31*10000 - N31*5000 - O31*1000) / 500)</f>
        <v>0</v>
      </c>
      <c r="Q31" s="61">
        <f t="shared" ref="Q31:Q39" si="11">INT((L31 - M31*10000 - N31*5000 - O31*1000 - P31*500) / 100)</f>
        <v>0</v>
      </c>
      <c r="R31" s="61">
        <f t="shared" si="5"/>
        <v>0</v>
      </c>
    </row>
    <row r="32" spans="1:22" ht="16.5" customHeight="1" x14ac:dyDescent="0.2">
      <c r="A32" s="58">
        <v>31</v>
      </c>
      <c r="B32" s="59" t="s">
        <v>237</v>
      </c>
      <c r="C32" s="116"/>
      <c r="D32" s="116"/>
      <c r="E32" s="59"/>
      <c r="F32" s="59"/>
      <c r="G32" s="59"/>
      <c r="H32" s="59"/>
      <c r="I32" s="158">
        <f t="shared" si="6"/>
        <v>0</v>
      </c>
      <c r="J32" s="59"/>
      <c r="K32" s="60"/>
      <c r="L32" s="60"/>
      <c r="M32" s="67">
        <f t="shared" si="7"/>
        <v>0</v>
      </c>
      <c r="N32" s="67">
        <f t="shared" si="8"/>
        <v>0</v>
      </c>
      <c r="O32" s="61">
        <f t="shared" si="9"/>
        <v>0</v>
      </c>
      <c r="P32" s="61">
        <f t="shared" si="10"/>
        <v>0</v>
      </c>
      <c r="Q32" s="61">
        <f t="shared" si="11"/>
        <v>0</v>
      </c>
      <c r="R32" s="61">
        <f t="shared" si="5"/>
        <v>0</v>
      </c>
    </row>
    <row r="33" spans="1:18" ht="16.5" customHeight="1" x14ac:dyDescent="0.2">
      <c r="A33" s="58">
        <v>32</v>
      </c>
      <c r="B33" s="59"/>
      <c r="C33" s="116"/>
      <c r="D33" s="116"/>
      <c r="E33" s="59"/>
      <c r="F33" s="59"/>
      <c r="G33" s="59"/>
      <c r="H33" s="59"/>
      <c r="I33" s="158">
        <f t="shared" si="6"/>
        <v>0</v>
      </c>
      <c r="J33" s="59"/>
      <c r="K33" s="60"/>
      <c r="L33" s="60"/>
      <c r="M33" s="67">
        <f t="shared" si="7"/>
        <v>0</v>
      </c>
      <c r="N33" s="67">
        <f t="shared" si="8"/>
        <v>0</v>
      </c>
      <c r="O33" s="61">
        <f t="shared" si="9"/>
        <v>0</v>
      </c>
      <c r="P33" s="61">
        <f t="shared" si="10"/>
        <v>0</v>
      </c>
      <c r="Q33" s="61">
        <f t="shared" si="11"/>
        <v>0</v>
      </c>
      <c r="R33" s="61">
        <f t="shared" si="5"/>
        <v>0</v>
      </c>
    </row>
    <row r="34" spans="1:18" ht="16.5" customHeight="1" x14ac:dyDescent="0.2">
      <c r="A34" s="58">
        <v>33</v>
      </c>
      <c r="B34" s="59"/>
      <c r="C34" s="116"/>
      <c r="D34" s="116"/>
      <c r="E34" s="59"/>
      <c r="F34" s="59"/>
      <c r="G34" s="59"/>
      <c r="H34" s="59"/>
      <c r="I34" s="158">
        <f t="shared" si="6"/>
        <v>0</v>
      </c>
      <c r="J34" s="59"/>
      <c r="K34" s="60"/>
      <c r="L34" s="60"/>
      <c r="M34" s="67">
        <f t="shared" si="7"/>
        <v>0</v>
      </c>
      <c r="N34" s="67">
        <f t="shared" si="8"/>
        <v>0</v>
      </c>
      <c r="O34" s="61">
        <f t="shared" si="9"/>
        <v>0</v>
      </c>
      <c r="P34" s="61">
        <f t="shared" si="10"/>
        <v>0</v>
      </c>
      <c r="Q34" s="61">
        <f t="shared" si="11"/>
        <v>0</v>
      </c>
      <c r="R34" s="61">
        <f t="shared" si="5"/>
        <v>0</v>
      </c>
    </row>
    <row r="35" spans="1:18" ht="16.5" customHeight="1" x14ac:dyDescent="0.2">
      <c r="A35" s="58">
        <v>34</v>
      </c>
      <c r="B35" s="59"/>
      <c r="C35" s="116"/>
      <c r="D35" s="116"/>
      <c r="E35" s="59"/>
      <c r="F35" s="59"/>
      <c r="G35" s="59"/>
      <c r="H35" s="59"/>
      <c r="I35" s="158">
        <f t="shared" si="6"/>
        <v>0</v>
      </c>
      <c r="J35" s="59"/>
      <c r="K35" s="60"/>
      <c r="L35" s="60"/>
      <c r="M35" s="67">
        <f t="shared" si="7"/>
        <v>0</v>
      </c>
      <c r="N35" s="67">
        <f t="shared" si="8"/>
        <v>0</v>
      </c>
      <c r="O35" s="61">
        <f t="shared" si="9"/>
        <v>0</v>
      </c>
      <c r="P35" s="61">
        <f t="shared" si="10"/>
        <v>0</v>
      </c>
      <c r="Q35" s="61">
        <f t="shared" si="11"/>
        <v>0</v>
      </c>
      <c r="R35" s="61">
        <f t="shared" si="5"/>
        <v>0</v>
      </c>
    </row>
    <row r="36" spans="1:18" ht="16.5" customHeight="1" x14ac:dyDescent="0.2">
      <c r="A36" s="58">
        <v>35</v>
      </c>
      <c r="B36" s="59"/>
      <c r="C36" s="116"/>
      <c r="D36" s="116"/>
      <c r="E36" s="59"/>
      <c r="F36" s="59"/>
      <c r="G36" s="59"/>
      <c r="H36" s="59"/>
      <c r="I36" s="158">
        <f t="shared" si="6"/>
        <v>0</v>
      </c>
      <c r="J36" s="59"/>
      <c r="K36" s="60"/>
      <c r="L36" s="60"/>
      <c r="M36" s="67">
        <f t="shared" si="7"/>
        <v>0</v>
      </c>
      <c r="N36" s="67">
        <f t="shared" si="8"/>
        <v>0</v>
      </c>
      <c r="O36" s="61">
        <f t="shared" si="9"/>
        <v>0</v>
      </c>
      <c r="P36" s="61">
        <f t="shared" si="10"/>
        <v>0</v>
      </c>
      <c r="Q36" s="61">
        <f t="shared" si="11"/>
        <v>0</v>
      </c>
      <c r="R36" s="61">
        <f t="shared" si="5"/>
        <v>0</v>
      </c>
    </row>
    <row r="37" spans="1:18" ht="16.5" customHeight="1" x14ac:dyDescent="0.2">
      <c r="A37" s="58">
        <v>36</v>
      </c>
      <c r="B37" s="59"/>
      <c r="C37" s="116"/>
      <c r="D37" s="116"/>
      <c r="E37" s="59"/>
      <c r="F37" s="59"/>
      <c r="G37" s="59"/>
      <c r="H37" s="59"/>
      <c r="I37" s="158">
        <f t="shared" si="6"/>
        <v>0</v>
      </c>
      <c r="J37" s="59"/>
      <c r="K37" s="60"/>
      <c r="L37" s="60"/>
      <c r="M37" s="67">
        <f t="shared" si="7"/>
        <v>0</v>
      </c>
      <c r="N37" s="67">
        <f t="shared" si="8"/>
        <v>0</v>
      </c>
      <c r="O37" s="61">
        <f t="shared" si="9"/>
        <v>0</v>
      </c>
      <c r="P37" s="61">
        <f t="shared" si="10"/>
        <v>0</v>
      </c>
      <c r="Q37" s="61">
        <f t="shared" si="11"/>
        <v>0</v>
      </c>
      <c r="R37" s="61">
        <f t="shared" si="5"/>
        <v>0</v>
      </c>
    </row>
    <row r="38" spans="1:18" ht="16.5" customHeight="1" x14ac:dyDescent="0.2">
      <c r="A38" s="58">
        <v>37</v>
      </c>
      <c r="B38" s="59"/>
      <c r="C38" s="116"/>
      <c r="D38" s="116"/>
      <c r="E38" s="59"/>
      <c r="F38" s="59"/>
      <c r="G38" s="59"/>
      <c r="H38" s="59"/>
      <c r="I38" s="158">
        <f t="shared" si="6"/>
        <v>0</v>
      </c>
      <c r="J38" s="59"/>
      <c r="K38" s="60"/>
      <c r="L38" s="60"/>
      <c r="M38" s="67">
        <f t="shared" si="7"/>
        <v>0</v>
      </c>
      <c r="N38" s="67">
        <f t="shared" si="8"/>
        <v>0</v>
      </c>
      <c r="O38" s="61">
        <f t="shared" si="9"/>
        <v>0</v>
      </c>
      <c r="P38" s="61">
        <f t="shared" si="10"/>
        <v>0</v>
      </c>
      <c r="Q38" s="61">
        <f t="shared" si="11"/>
        <v>0</v>
      </c>
      <c r="R38" s="61">
        <f t="shared" si="5"/>
        <v>0</v>
      </c>
    </row>
    <row r="39" spans="1:18" ht="16.5" customHeight="1" x14ac:dyDescent="0.2">
      <c r="A39" s="58">
        <v>38</v>
      </c>
      <c r="B39" s="59"/>
      <c r="C39" s="116"/>
      <c r="D39" s="116"/>
      <c r="E39" s="59"/>
      <c r="F39" s="59"/>
      <c r="G39" s="59"/>
      <c r="H39" s="59"/>
      <c r="I39" s="158">
        <f t="shared" si="6"/>
        <v>0</v>
      </c>
      <c r="J39" s="59"/>
      <c r="K39" s="60"/>
      <c r="L39" s="60"/>
      <c r="M39" s="67">
        <f t="shared" si="7"/>
        <v>0</v>
      </c>
      <c r="N39" s="67">
        <f t="shared" si="8"/>
        <v>0</v>
      </c>
      <c r="O39" s="61">
        <f t="shared" si="9"/>
        <v>0</v>
      </c>
      <c r="P39" s="61">
        <f t="shared" si="10"/>
        <v>0</v>
      </c>
      <c r="Q39" s="61">
        <f t="shared" si="11"/>
        <v>0</v>
      </c>
      <c r="R39" s="61">
        <f t="shared" si="5"/>
        <v>0</v>
      </c>
    </row>
    <row r="40" spans="1:18" ht="16.5" customHeight="1" x14ac:dyDescent="0.2">
      <c r="A40" s="58">
        <v>39</v>
      </c>
      <c r="B40" s="59"/>
      <c r="C40" s="116"/>
      <c r="D40" s="116"/>
      <c r="E40" s="59"/>
      <c r="F40" s="59"/>
      <c r="G40" s="59"/>
      <c r="H40" s="59"/>
      <c r="I40" s="158">
        <f t="shared" si="6"/>
        <v>0</v>
      </c>
      <c r="J40" s="59"/>
      <c r="K40" s="60"/>
      <c r="L40" s="60">
        <f>'１-12明細'!I125</f>
        <v>0</v>
      </c>
      <c r="M40" s="67">
        <f t="shared" si="0"/>
        <v>0</v>
      </c>
      <c r="N40" s="67">
        <f t="shared" si="1"/>
        <v>0</v>
      </c>
      <c r="O40" s="61">
        <f t="shared" si="2"/>
        <v>0</v>
      </c>
      <c r="P40" s="61">
        <f t="shared" si="3"/>
        <v>0</v>
      </c>
      <c r="Q40" s="61">
        <f t="shared" si="4"/>
        <v>0</v>
      </c>
      <c r="R40" s="61">
        <f t="shared" si="5"/>
        <v>0</v>
      </c>
    </row>
    <row r="41" spans="1:18" ht="26.5" customHeight="1" x14ac:dyDescent="0.2">
      <c r="K41" s="150">
        <f>SUM(K2:K40)</f>
        <v>301200</v>
      </c>
      <c r="L41" s="153">
        <f>SUM(L2:L40)</f>
        <v>283800</v>
      </c>
      <c r="M41" s="52"/>
      <c r="N41" s="52"/>
    </row>
    <row r="42" spans="1:18" ht="42.5" customHeight="1" x14ac:dyDescent="0.2">
      <c r="K42" s="112" t="s">
        <v>158</v>
      </c>
    </row>
  </sheetData>
  <mergeCells count="2">
    <mergeCell ref="T11:V11"/>
    <mergeCell ref="T14:X15"/>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2:R154"/>
  <sheetViews>
    <sheetView showGridLines="0" showRowColHeaders="0" showRuler="0" showWhiteSpace="0" view="pageLayout" zoomScale="60" zoomScaleNormal="100" zoomScalePageLayoutView="60" workbookViewId="0">
      <selection activeCell="R34" sqref="R34"/>
    </sheetView>
  </sheetViews>
  <sheetFormatPr defaultColWidth="8.703125" defaultRowHeight="14.15" customHeight="1" x14ac:dyDescent="0.2"/>
  <cols>
    <col min="1" max="1" width="8.703125" style="43" customWidth="1"/>
    <col min="2" max="4" width="8.703125" style="2" customWidth="1"/>
    <col min="5" max="5" width="7.1171875" style="2" customWidth="1"/>
    <col min="6" max="6" width="7.29296875" style="2" customWidth="1"/>
    <col min="7" max="7" width="1.41015625" style="2" customWidth="1"/>
    <col min="8" max="9" width="8.703125" style="2" customWidth="1"/>
    <col min="10" max="10" width="8.703125" style="43" customWidth="1"/>
    <col min="11" max="13" width="8.703125" style="2" customWidth="1"/>
    <col min="14" max="15" width="7.29296875" style="2" customWidth="1"/>
    <col min="16" max="16" width="1.41015625" style="2" customWidth="1"/>
    <col min="17" max="18" width="8.703125" style="2" customWidth="1"/>
    <col min="19" max="16384" width="8.703125" style="2"/>
  </cols>
  <sheetData>
    <row r="2" spans="1:18" ht="17.149999999999999" customHeight="1" x14ac:dyDescent="0.2">
      <c r="A2" s="42" t="str">
        <f ca="1">TEXT(EDATE(TODAY(),-1),"yyyy年m月")</f>
        <v>2025年4月</v>
      </c>
      <c r="B2" s="10" t="s">
        <v>57</v>
      </c>
      <c r="C2" s="78" t="s">
        <v>58</v>
      </c>
      <c r="D2" s="6" t="s">
        <v>59</v>
      </c>
      <c r="I2"/>
      <c r="J2" s="77" t="str">
        <f ca="1">TEXT(EDATE(TODAY(),-1),"yyyy年m月")</f>
        <v>2025年4月</v>
      </c>
      <c r="K2" s="10" t="s">
        <v>57</v>
      </c>
      <c r="L2" s="78" t="s">
        <v>58</v>
      </c>
      <c r="M2" s="6" t="s">
        <v>59</v>
      </c>
      <c r="R2"/>
    </row>
    <row r="3" spans="1:18" ht="17.149999999999999" customHeight="1" x14ac:dyDescent="0.2">
      <c r="A3" s="172" t="str">
        <f>入力sheet!B2</f>
        <v>矢野 マチ子</v>
      </c>
      <c r="B3" s="172"/>
      <c r="C3" s="169" t="s">
        <v>61</v>
      </c>
      <c r="H3" s="5" t="s">
        <v>62</v>
      </c>
      <c r="I3" s="28" t="s">
        <v>63</v>
      </c>
      <c r="J3" s="172" t="str">
        <f>入力sheet!B8</f>
        <v>梶 美智代</v>
      </c>
      <c r="K3" s="172"/>
      <c r="L3" s="169" t="s">
        <v>61</v>
      </c>
      <c r="Q3" s="5" t="s">
        <v>62</v>
      </c>
      <c r="R3" s="28" t="s">
        <v>65</v>
      </c>
    </row>
    <row r="4" spans="1:18" ht="17.149999999999999" customHeight="1" x14ac:dyDescent="0.2">
      <c r="A4" s="172"/>
      <c r="B4" s="172"/>
      <c r="C4" s="169"/>
      <c r="F4" s="3" t="s">
        <v>66</v>
      </c>
      <c r="G4" s="173">
        <f ca="1">DATE(YEAR(TODAY()),MONTH(TODAY()),20)</f>
        <v>45797</v>
      </c>
      <c r="H4" s="174"/>
      <c r="I4" s="174"/>
      <c r="J4" s="172"/>
      <c r="K4" s="172"/>
      <c r="L4" s="169"/>
      <c r="O4" s="3" t="s">
        <v>66</v>
      </c>
      <c r="P4" s="173">
        <f ca="1">DATE(YEAR(TODAY()),MONTH(TODAY()),20)</f>
        <v>45797</v>
      </c>
      <c r="Q4" s="174"/>
      <c r="R4" s="174"/>
    </row>
    <row r="5" spans="1:18" ht="17.149999999999999" customHeight="1" x14ac:dyDescent="0.2"/>
    <row r="6" spans="1:18" s="3" customFormat="1" ht="17.149999999999999" customHeight="1" x14ac:dyDescent="0.2">
      <c r="A6" s="44" t="s">
        <v>67</v>
      </c>
      <c r="B6" s="8" t="s">
        <v>68</v>
      </c>
      <c r="C6" s="8" t="s">
        <v>45</v>
      </c>
      <c r="D6" s="8"/>
      <c r="E6" s="8"/>
      <c r="F6" s="8" t="s">
        <v>70</v>
      </c>
      <c r="H6" s="8" t="s">
        <v>71</v>
      </c>
      <c r="I6" s="1">
        <v>17</v>
      </c>
      <c r="J6" s="44" t="s">
        <v>67</v>
      </c>
      <c r="K6" s="8" t="s">
        <v>68</v>
      </c>
      <c r="L6" s="8" t="s">
        <v>45</v>
      </c>
      <c r="M6" s="8"/>
      <c r="N6" s="8"/>
      <c r="O6" s="8" t="s">
        <v>70</v>
      </c>
      <c r="Q6" s="8" t="s">
        <v>71</v>
      </c>
      <c r="R6" s="1">
        <v>15</v>
      </c>
    </row>
    <row r="7" spans="1:18" ht="17.149999999999999" customHeight="1" x14ac:dyDescent="0.2">
      <c r="A7" s="156" t="str">
        <f>入力sheet!$T$3</f>
        <v>DM</v>
      </c>
      <c r="B7" s="1">
        <v>60.5</v>
      </c>
      <c r="C7" s="7">
        <v>100</v>
      </c>
      <c r="D7" s="9"/>
      <c r="E7" s="1"/>
      <c r="F7" s="7">
        <f t="shared" ref="F7:F10" si="0">B7*C7+D7*E7</f>
        <v>6050</v>
      </c>
      <c r="H7" s="8" t="s">
        <v>73</v>
      </c>
      <c r="I7" s="36"/>
      <c r="J7" s="156" t="str">
        <f>入力sheet!$T$3</f>
        <v>DM</v>
      </c>
      <c r="K7" s="1">
        <v>27</v>
      </c>
      <c r="L7" s="7">
        <v>100</v>
      </c>
      <c r="M7" s="9"/>
      <c r="N7" s="1"/>
      <c r="O7" s="7">
        <f t="shared" ref="O7:O12" si="1">K7*L7+M7*N7</f>
        <v>2700</v>
      </c>
      <c r="Q7" s="8" t="s">
        <v>73</v>
      </c>
      <c r="R7" s="36"/>
    </row>
    <row r="8" spans="1:18" ht="17.149999999999999" customHeight="1" x14ac:dyDescent="0.2">
      <c r="A8" s="156" t="str">
        <f>入力sheet!$T$4</f>
        <v>Amazon</v>
      </c>
      <c r="B8" s="1">
        <v>0</v>
      </c>
      <c r="C8" s="7">
        <v>100</v>
      </c>
      <c r="D8" s="9"/>
      <c r="E8" s="1"/>
      <c r="F8" s="7">
        <f t="shared" si="0"/>
        <v>0</v>
      </c>
      <c r="H8" s="8" t="s">
        <v>75</v>
      </c>
      <c r="I8" s="49">
        <f>入力sheet!I2</f>
        <v>66.5</v>
      </c>
      <c r="J8" s="156" t="str">
        <f>入力sheet!$T$4</f>
        <v>Amazon</v>
      </c>
      <c r="K8" s="1">
        <v>5</v>
      </c>
      <c r="L8" s="7">
        <v>100</v>
      </c>
      <c r="M8" s="9"/>
      <c r="N8" s="1"/>
      <c r="O8" s="7">
        <f t="shared" si="1"/>
        <v>500</v>
      </c>
      <c r="Q8" s="8" t="s">
        <v>75</v>
      </c>
      <c r="R8" s="49">
        <f>入力sheet!I8</f>
        <v>41</v>
      </c>
    </row>
    <row r="9" spans="1:18" ht="17.149999999999999" customHeight="1" x14ac:dyDescent="0.2">
      <c r="A9" s="156" t="str">
        <f>入力sheet!$T$5</f>
        <v>ポリ蛇口</v>
      </c>
      <c r="B9" s="1">
        <v>6</v>
      </c>
      <c r="C9" s="7">
        <v>100</v>
      </c>
      <c r="D9" s="9"/>
      <c r="E9" s="1"/>
      <c r="F9" s="7">
        <f t="shared" si="0"/>
        <v>600</v>
      </c>
      <c r="J9" s="156" t="str">
        <f>入力sheet!$T$5</f>
        <v>ポリ蛇口</v>
      </c>
      <c r="K9" s="1"/>
      <c r="L9" s="7">
        <v>100</v>
      </c>
      <c r="M9" s="9"/>
      <c r="N9" s="1"/>
      <c r="O9" s="7">
        <f t="shared" si="1"/>
        <v>0</v>
      </c>
    </row>
    <row r="10" spans="1:18" ht="17.149999999999999" customHeight="1" x14ac:dyDescent="0.5">
      <c r="A10" s="156" t="str">
        <f>入力sheet!$T$6</f>
        <v>加藤紙機</v>
      </c>
      <c r="B10" s="1">
        <v>0</v>
      </c>
      <c r="C10" s="7">
        <v>100</v>
      </c>
      <c r="D10" s="9"/>
      <c r="E10" s="1"/>
      <c r="F10" s="7">
        <f t="shared" si="0"/>
        <v>0</v>
      </c>
      <c r="H10" s="170"/>
      <c r="I10" s="171"/>
      <c r="J10" s="156" t="str">
        <f>入力sheet!$T$6</f>
        <v>加藤紙機</v>
      </c>
      <c r="K10" s="1">
        <v>9</v>
      </c>
      <c r="L10" s="7">
        <v>100</v>
      </c>
      <c r="M10" s="9"/>
      <c r="N10" s="1"/>
      <c r="O10" s="7">
        <f t="shared" si="1"/>
        <v>900</v>
      </c>
      <c r="Q10" s="170"/>
      <c r="R10" s="171"/>
    </row>
    <row r="11" spans="1:18" ht="17.149999999999999" customHeight="1" x14ac:dyDescent="0.2">
      <c r="A11" s="156">
        <f>入力sheet!$T$7</f>
        <v>0</v>
      </c>
      <c r="B11" s="1"/>
      <c r="C11" s="7"/>
      <c r="D11" s="9"/>
      <c r="E11" s="1"/>
      <c r="F11" s="7">
        <f>B11*C11+D11*E11</f>
        <v>0</v>
      </c>
      <c r="H11" s="8" t="s">
        <v>144</v>
      </c>
      <c r="I11" s="8"/>
      <c r="J11" s="156">
        <f>入力sheet!$T$7</f>
        <v>0</v>
      </c>
      <c r="K11" s="1"/>
      <c r="L11" s="7"/>
      <c r="M11" s="9"/>
      <c r="N11" s="1"/>
      <c r="O11" s="7">
        <f t="shared" si="1"/>
        <v>0</v>
      </c>
      <c r="Q11" s="8" t="s">
        <v>144</v>
      </c>
      <c r="R11" s="8">
        <v>15</v>
      </c>
    </row>
    <row r="12" spans="1:18" ht="17.149999999999999" customHeight="1" x14ac:dyDescent="0.2">
      <c r="A12" s="156">
        <f>入力sheet!$T$8</f>
        <v>0</v>
      </c>
      <c r="B12" s="1"/>
      <c r="C12" s="7"/>
      <c r="D12" s="9"/>
      <c r="E12" s="1"/>
      <c r="F12" s="7">
        <f>B12*C12+D12*E12</f>
        <v>0</v>
      </c>
      <c r="H12" s="16"/>
      <c r="I12" s="17">
        <f>300*I11</f>
        <v>0</v>
      </c>
      <c r="J12" s="156">
        <f>入力sheet!$T$8</f>
        <v>0</v>
      </c>
      <c r="K12" s="1"/>
      <c r="L12" s="7"/>
      <c r="M12" s="9"/>
      <c r="N12" s="1"/>
      <c r="O12" s="7">
        <f t="shared" si="1"/>
        <v>0</v>
      </c>
      <c r="Q12" s="16"/>
      <c r="R12" s="17">
        <f>300*R11</f>
        <v>4500</v>
      </c>
    </row>
    <row r="13" spans="1:18" ht="17.149999999999999" customHeight="1" x14ac:dyDescent="0.2">
      <c r="A13" s="156" t="str">
        <f>入力sheet!$T$9</f>
        <v>特別手当</v>
      </c>
      <c r="B13" s="1">
        <f>B14</f>
        <v>66.5</v>
      </c>
      <c r="C13" s="7">
        <f>入力sheet!$U$9</f>
        <v>300</v>
      </c>
      <c r="D13" s="13"/>
      <c r="E13" s="1"/>
      <c r="F13" s="7">
        <f>C13*B13</f>
        <v>19950</v>
      </c>
      <c r="H13" s="20"/>
      <c r="I13" s="21"/>
      <c r="J13" s="156" t="str">
        <f>入力sheet!$T$9</f>
        <v>特別手当</v>
      </c>
      <c r="K13" s="1">
        <f>K14</f>
        <v>41</v>
      </c>
      <c r="L13" s="7">
        <f>入力sheet!$U$9</f>
        <v>300</v>
      </c>
      <c r="M13" s="13"/>
      <c r="N13" s="1"/>
      <c r="O13" s="7">
        <f>L13*K13</f>
        <v>12300</v>
      </c>
      <c r="Q13" s="20"/>
      <c r="R13" s="21"/>
    </row>
    <row r="14" spans="1:18" ht="17.149999999999999" customHeight="1" x14ac:dyDescent="0.2">
      <c r="A14" s="44" t="s">
        <v>76</v>
      </c>
      <c r="B14" s="1">
        <f>SUM(B7:B12)</f>
        <v>66.5</v>
      </c>
      <c r="C14" s="4"/>
      <c r="D14" s="12"/>
      <c r="E14" s="8" t="s">
        <v>77</v>
      </c>
      <c r="F14" s="7">
        <f>SUM(F7:F13)</f>
        <v>26600</v>
      </c>
      <c r="H14" s="18" t="s">
        <v>78</v>
      </c>
      <c r="I14" s="19">
        <f>F14</f>
        <v>26600</v>
      </c>
      <c r="J14" s="44" t="s">
        <v>76</v>
      </c>
      <c r="K14" s="1">
        <f>SUM(K7:K12)</f>
        <v>41</v>
      </c>
      <c r="L14" s="4"/>
      <c r="M14" s="12"/>
      <c r="N14" s="8" t="s">
        <v>77</v>
      </c>
      <c r="O14" s="7">
        <f>SUM(O7:O13)</f>
        <v>16400</v>
      </c>
      <c r="Q14" s="18" t="s">
        <v>78</v>
      </c>
      <c r="R14" s="19">
        <f>O14</f>
        <v>16400</v>
      </c>
    </row>
    <row r="15" spans="1:18" ht="17.149999999999999" customHeight="1" x14ac:dyDescent="0.2"/>
    <row r="16" spans="1:18" s="3" customFormat="1" ht="17.149999999999999" customHeight="1" x14ac:dyDescent="0.2">
      <c r="A16" s="46"/>
      <c r="B16"/>
      <c r="C16"/>
      <c r="D16"/>
      <c r="E16"/>
      <c r="H16" s="14" t="s">
        <v>79</v>
      </c>
      <c r="I16" s="15">
        <f>I14-SUM(H12:I12)</f>
        <v>26600</v>
      </c>
      <c r="J16" s="46"/>
      <c r="K16"/>
      <c r="L16"/>
      <c r="M16"/>
      <c r="N16"/>
      <c r="Q16" s="113" t="s">
        <v>165</v>
      </c>
      <c r="R16" s="15">
        <f>R14</f>
        <v>16400</v>
      </c>
    </row>
    <row r="17" spans="1:18" s="3" customFormat="1" ht="17.149999999999999" customHeight="1" x14ac:dyDescent="0.2">
      <c r="A17" s="47"/>
      <c r="B17" s="22"/>
      <c r="C17" s="22"/>
      <c r="D17" s="22"/>
      <c r="E17" s="22"/>
      <c r="F17" s="23"/>
      <c r="G17" s="23"/>
      <c r="H17" s="25"/>
      <c r="I17" s="24"/>
      <c r="J17" s="47"/>
      <c r="K17" s="22"/>
      <c r="L17" s="22"/>
      <c r="M17" s="22"/>
      <c r="N17" s="22"/>
      <c r="O17" s="23"/>
      <c r="P17" s="23"/>
      <c r="Q17" s="25"/>
      <c r="R17" s="24"/>
    </row>
    <row r="18" spans="1:18" s="5" customFormat="1" ht="17.149999999999999" customHeight="1" x14ac:dyDescent="0.2">
      <c r="A18" s="46"/>
      <c r="B18"/>
      <c r="C18"/>
      <c r="D18"/>
      <c r="E18"/>
      <c r="F18"/>
      <c r="J18" s="100"/>
      <c r="K18" s="79"/>
      <c r="L18" s="79"/>
      <c r="M18" s="79"/>
      <c r="N18" s="79"/>
      <c r="O18" s="79"/>
      <c r="P18" s="80"/>
      <c r="Q18" s="80"/>
      <c r="R18" s="80"/>
    </row>
    <row r="19" spans="1:18" ht="17.149999999999999" customHeight="1" x14ac:dyDescent="0.2">
      <c r="A19" s="42" t="str">
        <f ca="1">TEXT(EDATE(TODAY(),-1),"yyyy年m月")</f>
        <v>2025年4月</v>
      </c>
      <c r="B19" s="10" t="s">
        <v>57</v>
      </c>
      <c r="C19" s="78" t="s">
        <v>58</v>
      </c>
      <c r="D19" s="6" t="s">
        <v>59</v>
      </c>
      <c r="I19"/>
      <c r="J19" s="77" t="str">
        <f ca="1">TEXT(EDATE(TODAY(),-1),"yyyy年m月")</f>
        <v>2025年4月</v>
      </c>
      <c r="K19" s="10" t="s">
        <v>57</v>
      </c>
      <c r="L19" s="78" t="s">
        <v>58</v>
      </c>
      <c r="M19" s="6" t="s">
        <v>59</v>
      </c>
      <c r="R19"/>
    </row>
    <row r="20" spans="1:18" ht="17.149999999999999" customHeight="1" x14ac:dyDescent="0.2">
      <c r="A20" s="172" t="str">
        <f>入力sheet!B3</f>
        <v>関谷 愛子</v>
      </c>
      <c r="B20" s="172"/>
      <c r="C20" s="169" t="s">
        <v>61</v>
      </c>
      <c r="H20" s="5" t="s">
        <v>62</v>
      </c>
      <c r="I20" s="28" t="s">
        <v>81</v>
      </c>
      <c r="J20" s="172" t="str">
        <f>入力sheet!B9</f>
        <v>薮下 美波</v>
      </c>
      <c r="K20" s="172"/>
      <c r="L20" s="169" t="s">
        <v>61</v>
      </c>
      <c r="Q20" s="5" t="s">
        <v>62</v>
      </c>
      <c r="R20" s="28" t="s">
        <v>83</v>
      </c>
    </row>
    <row r="21" spans="1:18" ht="17.149999999999999" customHeight="1" x14ac:dyDescent="0.2">
      <c r="A21" s="172"/>
      <c r="B21" s="172"/>
      <c r="C21" s="169"/>
      <c r="F21" s="3" t="s">
        <v>66</v>
      </c>
      <c r="G21" s="173">
        <f ca="1">DATE(YEAR(TODAY()),MONTH(TODAY()),20)</f>
        <v>45797</v>
      </c>
      <c r="H21" s="174"/>
      <c r="I21" s="174"/>
      <c r="J21" s="172"/>
      <c r="K21" s="172"/>
      <c r="L21" s="169"/>
      <c r="O21" s="3" t="s">
        <v>66</v>
      </c>
      <c r="P21" s="173">
        <f ca="1">DATE(YEAR(TODAY()),MONTH(TODAY()),20)</f>
        <v>45797</v>
      </c>
      <c r="Q21" s="174"/>
      <c r="R21" s="174"/>
    </row>
    <row r="22" spans="1:18" ht="17.149999999999999" customHeight="1" x14ac:dyDescent="0.2"/>
    <row r="23" spans="1:18" s="3" customFormat="1" ht="17.149999999999999" customHeight="1" x14ac:dyDescent="0.2">
      <c r="A23" s="44" t="s">
        <v>67</v>
      </c>
      <c r="B23" s="8" t="s">
        <v>68</v>
      </c>
      <c r="C23" s="8" t="s">
        <v>45</v>
      </c>
      <c r="D23" s="8"/>
      <c r="E23" s="8"/>
      <c r="F23" s="8" t="s">
        <v>70</v>
      </c>
      <c r="H23" s="8" t="s">
        <v>71</v>
      </c>
      <c r="I23" s="1">
        <v>8</v>
      </c>
      <c r="J23" s="44" t="s">
        <v>67</v>
      </c>
      <c r="K23" s="8" t="s">
        <v>68</v>
      </c>
      <c r="L23" s="8" t="s">
        <v>45</v>
      </c>
      <c r="M23" s="8"/>
      <c r="N23" s="8"/>
      <c r="O23" s="8" t="s">
        <v>70</v>
      </c>
      <c r="Q23" s="8" t="s">
        <v>71</v>
      </c>
      <c r="R23" s="1">
        <v>13</v>
      </c>
    </row>
    <row r="24" spans="1:18" ht="17.149999999999999" customHeight="1" x14ac:dyDescent="0.2">
      <c r="A24" s="156" t="str">
        <f>入力sheet!$T$3</f>
        <v>DM</v>
      </c>
      <c r="B24" s="1">
        <v>17</v>
      </c>
      <c r="C24" s="7">
        <v>100</v>
      </c>
      <c r="D24" s="9"/>
      <c r="E24" s="1"/>
      <c r="F24" s="7">
        <f t="shared" ref="F24:F29" si="2">B24*C24+D24*E24</f>
        <v>1700</v>
      </c>
      <c r="H24" s="8" t="s">
        <v>73</v>
      </c>
      <c r="I24" s="36"/>
      <c r="J24" s="156" t="str">
        <f>入力sheet!$T$3</f>
        <v>DM</v>
      </c>
      <c r="K24" s="4">
        <v>41</v>
      </c>
      <c r="L24" s="7">
        <v>100</v>
      </c>
      <c r="M24" s="9"/>
      <c r="N24" s="1"/>
      <c r="O24" s="7">
        <f t="shared" ref="O24:O29" si="3">K24*L24+M24*N24</f>
        <v>4100</v>
      </c>
      <c r="Q24" s="8" t="s">
        <v>73</v>
      </c>
      <c r="R24" s="36"/>
    </row>
    <row r="25" spans="1:18" ht="17.149999999999999" customHeight="1" x14ac:dyDescent="0.2">
      <c r="A25" s="156" t="str">
        <f>入力sheet!$T$4</f>
        <v>Amazon</v>
      </c>
      <c r="B25" s="1">
        <v>7</v>
      </c>
      <c r="C25" s="7">
        <v>100</v>
      </c>
      <c r="D25" s="9"/>
      <c r="E25" s="1"/>
      <c r="F25" s="7">
        <f t="shared" si="2"/>
        <v>700</v>
      </c>
      <c r="H25" s="8" t="s">
        <v>75</v>
      </c>
      <c r="I25" s="49">
        <f>入力sheet!I3</f>
        <v>39</v>
      </c>
      <c r="J25" s="156" t="str">
        <f>入力sheet!$T$4</f>
        <v>Amazon</v>
      </c>
      <c r="K25" s="1">
        <v>8</v>
      </c>
      <c r="L25" s="7">
        <v>100</v>
      </c>
      <c r="M25" s="9"/>
      <c r="N25" s="1"/>
      <c r="O25" s="7">
        <f t="shared" si="3"/>
        <v>800</v>
      </c>
      <c r="Q25" s="8" t="s">
        <v>75</v>
      </c>
      <c r="R25" s="49">
        <f>入力sheet!I9</f>
        <v>59</v>
      </c>
    </row>
    <row r="26" spans="1:18" ht="17.149999999999999" customHeight="1" x14ac:dyDescent="0.2">
      <c r="A26" s="156" t="str">
        <f>入力sheet!$T$5</f>
        <v>ポリ蛇口</v>
      </c>
      <c r="B26" s="1">
        <v>2</v>
      </c>
      <c r="C26" s="7">
        <v>100</v>
      </c>
      <c r="D26" s="9"/>
      <c r="E26" s="1"/>
      <c r="F26" s="7">
        <f t="shared" si="2"/>
        <v>200</v>
      </c>
      <c r="J26" s="156" t="str">
        <f>入力sheet!$T$5</f>
        <v>ポリ蛇口</v>
      </c>
      <c r="K26" s="1">
        <v>5</v>
      </c>
      <c r="L26" s="7">
        <v>100</v>
      </c>
      <c r="M26" s="9"/>
      <c r="N26" s="1"/>
      <c r="O26" s="7">
        <f t="shared" si="3"/>
        <v>500</v>
      </c>
    </row>
    <row r="27" spans="1:18" ht="17.149999999999999" customHeight="1" x14ac:dyDescent="0.5">
      <c r="A27" s="156" t="str">
        <f>入力sheet!$T$6</f>
        <v>加藤紙機</v>
      </c>
      <c r="B27" s="1">
        <v>13</v>
      </c>
      <c r="C27" s="7">
        <v>100</v>
      </c>
      <c r="D27" s="9"/>
      <c r="E27" s="1"/>
      <c r="F27" s="7">
        <f t="shared" si="2"/>
        <v>1300</v>
      </c>
      <c r="H27" s="170"/>
      <c r="I27" s="171"/>
      <c r="J27" s="156" t="str">
        <f>入力sheet!$T$6</f>
        <v>加藤紙機</v>
      </c>
      <c r="K27" s="1">
        <v>5</v>
      </c>
      <c r="L27" s="7">
        <v>100</v>
      </c>
      <c r="M27" s="9"/>
      <c r="N27" s="1"/>
      <c r="O27" s="7">
        <f t="shared" si="3"/>
        <v>500</v>
      </c>
      <c r="Q27" s="170"/>
      <c r="R27" s="171"/>
    </row>
    <row r="28" spans="1:18" ht="17.149999999999999" customHeight="1" x14ac:dyDescent="0.2">
      <c r="A28" s="156">
        <f>入力sheet!$T$7</f>
        <v>0</v>
      </c>
      <c r="B28" s="1"/>
      <c r="C28" s="7"/>
      <c r="D28" s="9"/>
      <c r="E28" s="1"/>
      <c r="F28" s="7">
        <f t="shared" si="2"/>
        <v>0</v>
      </c>
      <c r="H28" s="8" t="s">
        <v>144</v>
      </c>
      <c r="I28" s="8">
        <v>8</v>
      </c>
      <c r="J28" s="156">
        <f>入力sheet!$T$7</f>
        <v>0</v>
      </c>
      <c r="K28" s="1"/>
      <c r="L28" s="7"/>
      <c r="M28" s="9"/>
      <c r="N28" s="1"/>
      <c r="O28" s="7">
        <f t="shared" si="3"/>
        <v>0</v>
      </c>
      <c r="Q28" s="8" t="s">
        <v>144</v>
      </c>
      <c r="R28" s="8">
        <v>12</v>
      </c>
    </row>
    <row r="29" spans="1:18" ht="17.149999999999999" customHeight="1" x14ac:dyDescent="0.2">
      <c r="A29" s="156">
        <f>入力sheet!$T$8</f>
        <v>0</v>
      </c>
      <c r="B29" s="1"/>
      <c r="C29" s="7"/>
      <c r="D29" s="9"/>
      <c r="E29" s="1"/>
      <c r="F29" s="7">
        <f t="shared" si="2"/>
        <v>0</v>
      </c>
      <c r="H29" s="16"/>
      <c r="I29" s="17">
        <f>300*I28</f>
        <v>2400</v>
      </c>
      <c r="J29" s="156">
        <f>入力sheet!$T$8</f>
        <v>0</v>
      </c>
      <c r="K29" s="1"/>
      <c r="L29" s="7"/>
      <c r="M29" s="9"/>
      <c r="N29" s="1"/>
      <c r="O29" s="7">
        <f t="shared" si="3"/>
        <v>0</v>
      </c>
      <c r="Q29" s="16"/>
      <c r="R29" s="17">
        <f>300*R28</f>
        <v>3600</v>
      </c>
    </row>
    <row r="30" spans="1:18" ht="17.149999999999999" customHeight="1" x14ac:dyDescent="0.2">
      <c r="A30" s="156" t="str">
        <f>入力sheet!$T$9</f>
        <v>特別手当</v>
      </c>
      <c r="B30" s="1">
        <f>B31</f>
        <v>39</v>
      </c>
      <c r="C30" s="7">
        <f>入力sheet!$U$9</f>
        <v>300</v>
      </c>
      <c r="D30" s="13"/>
      <c r="E30" s="1"/>
      <c r="F30" s="7">
        <f>C30*B30</f>
        <v>11700</v>
      </c>
      <c r="H30" s="20"/>
      <c r="I30" s="21"/>
      <c r="J30" s="156" t="str">
        <f>入力sheet!$T$9</f>
        <v>特別手当</v>
      </c>
      <c r="K30" s="1">
        <f>K31</f>
        <v>59</v>
      </c>
      <c r="L30" s="7">
        <f>入力sheet!$U$9</f>
        <v>300</v>
      </c>
      <c r="M30" s="13"/>
      <c r="N30" s="1"/>
      <c r="O30" s="7">
        <f>L30*K30</f>
        <v>17700</v>
      </c>
      <c r="Q30" s="20"/>
      <c r="R30" s="21"/>
    </row>
    <row r="31" spans="1:18" ht="17.149999999999999" customHeight="1" x14ac:dyDescent="0.2">
      <c r="A31" s="44" t="s">
        <v>76</v>
      </c>
      <c r="B31" s="1">
        <f>SUM(B24:B29)</f>
        <v>39</v>
      </c>
      <c r="C31" s="4"/>
      <c r="D31" s="12"/>
      <c r="E31" s="8" t="s">
        <v>77</v>
      </c>
      <c r="F31" s="7">
        <f>SUM(F24:F30)</f>
        <v>15600</v>
      </c>
      <c r="H31" s="18" t="s">
        <v>78</v>
      </c>
      <c r="I31" s="19">
        <f>F31</f>
        <v>15600</v>
      </c>
      <c r="J31" s="44" t="s">
        <v>76</v>
      </c>
      <c r="K31" s="1">
        <f>SUM(K24:K29)</f>
        <v>59</v>
      </c>
      <c r="L31" s="4"/>
      <c r="M31" s="12"/>
      <c r="N31" s="8" t="s">
        <v>77</v>
      </c>
      <c r="O31" s="7">
        <f>SUM(O24:O30)</f>
        <v>23600</v>
      </c>
      <c r="Q31" s="18" t="s">
        <v>78</v>
      </c>
      <c r="R31" s="19">
        <f>O31</f>
        <v>23600</v>
      </c>
    </row>
    <row r="32" spans="1:18" ht="17.149999999999999" customHeight="1" x14ac:dyDescent="0.2"/>
    <row r="33" spans="1:18" s="3" customFormat="1" ht="17.149999999999999" customHeight="1" x14ac:dyDescent="0.2">
      <c r="A33" s="46"/>
      <c r="B33"/>
      <c r="C33"/>
      <c r="D33"/>
      <c r="E33"/>
      <c r="H33" s="14" t="s">
        <v>79</v>
      </c>
      <c r="I33" s="15">
        <f>I31-SUM(H29:I29)</f>
        <v>13200</v>
      </c>
      <c r="J33" s="46"/>
      <c r="K33"/>
      <c r="L33"/>
      <c r="M33"/>
      <c r="N33"/>
      <c r="Q33" s="14" t="s">
        <v>79</v>
      </c>
      <c r="R33" s="15">
        <f>R31-SUM(Q29:R29)</f>
        <v>20000</v>
      </c>
    </row>
    <row r="34" spans="1:18" s="5" customFormat="1" ht="17.149999999999999" customHeight="1" x14ac:dyDescent="0.2">
      <c r="A34" s="47"/>
      <c r="B34" s="22"/>
      <c r="C34" s="22"/>
      <c r="D34" s="22"/>
      <c r="E34" s="22"/>
      <c r="F34" s="22"/>
      <c r="G34" s="26"/>
      <c r="H34" s="26"/>
      <c r="I34" s="26"/>
      <c r="J34" s="101"/>
      <c r="K34" s="81"/>
      <c r="L34" s="81"/>
      <c r="M34" s="81"/>
      <c r="N34" s="81"/>
      <c r="O34" s="81"/>
      <c r="P34" s="82"/>
      <c r="Q34" s="75" t="s">
        <v>84</v>
      </c>
      <c r="R34" s="76">
        <f>R23*200</f>
        <v>2600</v>
      </c>
    </row>
    <row r="35" spans="1:18" s="5" customFormat="1" ht="17.149999999999999" customHeight="1" x14ac:dyDescent="0.2">
      <c r="A35" s="46"/>
      <c r="B35"/>
      <c r="C35"/>
      <c r="D35"/>
      <c r="E35"/>
      <c r="F35"/>
      <c r="J35" s="46"/>
      <c r="K35"/>
      <c r="L35"/>
      <c r="M35"/>
      <c r="N35"/>
      <c r="O35"/>
    </row>
    <row r="36" spans="1:18" ht="17.149999999999999" customHeight="1" x14ac:dyDescent="0.2">
      <c r="A36" s="42" t="str">
        <f ca="1">TEXT(EDATE(TODAY(),-1),"yyyy年m月")</f>
        <v>2025年4月</v>
      </c>
      <c r="B36" s="10" t="s">
        <v>57</v>
      </c>
      <c r="C36" s="78" t="s">
        <v>58</v>
      </c>
      <c r="D36" s="6" t="s">
        <v>59</v>
      </c>
      <c r="I36"/>
      <c r="J36" s="77" t="str">
        <f ca="1">TEXT(EDATE(TODAY(),-1),"yyyy年m月")</f>
        <v>2025年4月</v>
      </c>
      <c r="K36" s="10" t="s">
        <v>57</v>
      </c>
      <c r="L36" s="78" t="s">
        <v>58</v>
      </c>
      <c r="M36" s="6" t="s">
        <v>59</v>
      </c>
      <c r="R36"/>
    </row>
    <row r="37" spans="1:18" ht="17.149999999999999" customHeight="1" x14ac:dyDescent="0.2">
      <c r="A37" s="172" t="str">
        <f>入力sheet!B4</f>
        <v>中村 珠美</v>
      </c>
      <c r="B37" s="172"/>
      <c r="C37" s="169" t="s">
        <v>61</v>
      </c>
      <c r="H37" s="5" t="s">
        <v>62</v>
      </c>
      <c r="I37" s="28" t="s">
        <v>86</v>
      </c>
      <c r="J37" s="172" t="str">
        <f>入力sheet!B10</f>
        <v>小高 佑理</v>
      </c>
      <c r="K37" s="172"/>
      <c r="L37" s="169" t="s">
        <v>61</v>
      </c>
      <c r="Q37" s="5" t="s">
        <v>62</v>
      </c>
      <c r="R37" s="28" t="s">
        <v>87</v>
      </c>
    </row>
    <row r="38" spans="1:18" ht="17.149999999999999" customHeight="1" x14ac:dyDescent="0.2">
      <c r="A38" s="172"/>
      <c r="B38" s="172"/>
      <c r="C38" s="169"/>
      <c r="F38" s="3" t="s">
        <v>66</v>
      </c>
      <c r="G38" s="173">
        <f ca="1">DATE(YEAR(TODAY()),MONTH(TODAY()),20)</f>
        <v>45797</v>
      </c>
      <c r="H38" s="174"/>
      <c r="I38" s="174"/>
      <c r="J38" s="172"/>
      <c r="K38" s="172"/>
      <c r="L38" s="169"/>
      <c r="O38" s="3" t="s">
        <v>66</v>
      </c>
      <c r="P38" s="173">
        <f ca="1">DATE(YEAR(TODAY()),MONTH(TODAY()),20)</f>
        <v>45797</v>
      </c>
      <c r="Q38" s="174"/>
      <c r="R38" s="174"/>
    </row>
    <row r="39" spans="1:18" ht="17.149999999999999" customHeight="1" x14ac:dyDescent="0.2"/>
    <row r="40" spans="1:18" s="3" customFormat="1" ht="17.149999999999999" customHeight="1" x14ac:dyDescent="0.2">
      <c r="A40" s="44" t="s">
        <v>67</v>
      </c>
      <c r="B40" s="8" t="s">
        <v>68</v>
      </c>
      <c r="C40" s="8" t="s">
        <v>45</v>
      </c>
      <c r="D40" s="8"/>
      <c r="E40" s="8"/>
      <c r="F40" s="8" t="s">
        <v>70</v>
      </c>
      <c r="H40" s="8" t="s">
        <v>71</v>
      </c>
      <c r="I40" s="1">
        <v>2</v>
      </c>
      <c r="J40" s="44" t="s">
        <v>67</v>
      </c>
      <c r="K40" s="8" t="s">
        <v>68</v>
      </c>
      <c r="L40" s="8" t="s">
        <v>45</v>
      </c>
      <c r="M40" s="8"/>
      <c r="N40" s="8"/>
      <c r="O40" s="8" t="s">
        <v>70</v>
      </c>
      <c r="Q40" s="8" t="s">
        <v>71</v>
      </c>
      <c r="R40" s="1">
        <v>9</v>
      </c>
    </row>
    <row r="41" spans="1:18" ht="17.149999999999999" customHeight="1" x14ac:dyDescent="0.2">
      <c r="A41" s="156" t="str">
        <f>入力sheet!$T$3</f>
        <v>DM</v>
      </c>
      <c r="B41" s="45">
        <v>2</v>
      </c>
      <c r="C41" s="7">
        <v>100</v>
      </c>
      <c r="D41" s="9"/>
      <c r="E41" s="1"/>
      <c r="F41" s="7">
        <f t="shared" ref="F41:F46" si="4">B41*C41+D41*E41</f>
        <v>200</v>
      </c>
      <c r="H41" s="8" t="s">
        <v>73</v>
      </c>
      <c r="I41" s="36"/>
      <c r="J41" s="156" t="str">
        <f>入力sheet!$T$3</f>
        <v>DM</v>
      </c>
      <c r="K41" s="1">
        <v>14</v>
      </c>
      <c r="L41" s="7">
        <v>100</v>
      </c>
      <c r="M41" s="9"/>
      <c r="N41" s="1"/>
      <c r="O41" s="7">
        <f t="shared" ref="O41:O46" si="5">K41*L41+M41*N41</f>
        <v>1400</v>
      </c>
      <c r="Q41" s="8" t="s">
        <v>73</v>
      </c>
      <c r="R41" s="36">
        <v>0</v>
      </c>
    </row>
    <row r="42" spans="1:18" ht="17.149999999999999" customHeight="1" x14ac:dyDescent="0.2">
      <c r="A42" s="156" t="str">
        <f>入力sheet!$T$4</f>
        <v>Amazon</v>
      </c>
      <c r="B42" s="1">
        <v>0</v>
      </c>
      <c r="C42" s="7">
        <v>100</v>
      </c>
      <c r="D42" s="9"/>
      <c r="E42" s="1"/>
      <c r="F42" s="7">
        <f t="shared" si="4"/>
        <v>0</v>
      </c>
      <c r="H42" s="8" t="s">
        <v>75</v>
      </c>
      <c r="I42" s="49">
        <f>入力sheet!I4</f>
        <v>4</v>
      </c>
      <c r="J42" s="156" t="str">
        <f>入力sheet!$T$4</f>
        <v>Amazon</v>
      </c>
      <c r="K42" s="1">
        <v>3</v>
      </c>
      <c r="L42" s="7">
        <v>100</v>
      </c>
      <c r="M42" s="9"/>
      <c r="N42" s="1"/>
      <c r="O42" s="7">
        <f t="shared" si="5"/>
        <v>300</v>
      </c>
      <c r="Q42" s="8" t="s">
        <v>75</v>
      </c>
      <c r="R42" s="49">
        <f>入力sheet!I10</f>
        <v>25</v>
      </c>
    </row>
    <row r="43" spans="1:18" ht="17.149999999999999" customHeight="1" x14ac:dyDescent="0.2">
      <c r="A43" s="156" t="str">
        <f>入力sheet!$T$5</f>
        <v>ポリ蛇口</v>
      </c>
      <c r="B43" s="1">
        <v>0</v>
      </c>
      <c r="C43" s="7">
        <v>100</v>
      </c>
      <c r="D43" s="9"/>
      <c r="E43" s="1"/>
      <c r="F43" s="7">
        <f t="shared" si="4"/>
        <v>0</v>
      </c>
      <c r="J43" s="156" t="str">
        <f>入力sheet!$T$5</f>
        <v>ポリ蛇口</v>
      </c>
      <c r="K43" s="1">
        <v>3</v>
      </c>
      <c r="L43" s="7">
        <v>100</v>
      </c>
      <c r="M43" s="9"/>
      <c r="N43" s="1"/>
      <c r="O43" s="7">
        <f t="shared" si="5"/>
        <v>300</v>
      </c>
    </row>
    <row r="44" spans="1:18" ht="17.149999999999999" customHeight="1" x14ac:dyDescent="0.5">
      <c r="A44" s="156" t="str">
        <f>入力sheet!$T$6</f>
        <v>加藤紙機</v>
      </c>
      <c r="B44" s="1">
        <v>2</v>
      </c>
      <c r="C44" s="7">
        <v>100</v>
      </c>
      <c r="D44" s="9"/>
      <c r="E44" s="1"/>
      <c r="F44" s="7">
        <f t="shared" si="4"/>
        <v>200</v>
      </c>
      <c r="H44" s="170"/>
      <c r="I44" s="171"/>
      <c r="J44" s="156" t="str">
        <f>入力sheet!$T$6</f>
        <v>加藤紙機</v>
      </c>
      <c r="K44" s="1">
        <v>5</v>
      </c>
      <c r="L44" s="7">
        <v>100</v>
      </c>
      <c r="M44" s="9"/>
      <c r="N44" s="1"/>
      <c r="O44" s="7">
        <f t="shared" si="5"/>
        <v>500</v>
      </c>
      <c r="Q44" s="170"/>
      <c r="R44" s="171"/>
    </row>
    <row r="45" spans="1:18" ht="17.149999999999999" customHeight="1" x14ac:dyDescent="0.2">
      <c r="A45" s="156">
        <f>入力sheet!$T$7</f>
        <v>0</v>
      </c>
      <c r="B45" s="1"/>
      <c r="C45" s="7"/>
      <c r="D45" s="9"/>
      <c r="E45" s="1"/>
      <c r="F45" s="7">
        <f t="shared" si="4"/>
        <v>0</v>
      </c>
      <c r="H45" s="8" t="s">
        <v>144</v>
      </c>
      <c r="I45" s="8"/>
      <c r="J45" s="156">
        <f>入力sheet!$T$7</f>
        <v>0</v>
      </c>
      <c r="K45" s="1"/>
      <c r="L45" s="7"/>
      <c r="M45" s="9"/>
      <c r="N45" s="1"/>
      <c r="O45" s="7">
        <f t="shared" si="5"/>
        <v>0</v>
      </c>
      <c r="Q45" s="8" t="s">
        <v>144</v>
      </c>
      <c r="R45" s="8"/>
    </row>
    <row r="46" spans="1:18" ht="17.149999999999999" customHeight="1" x14ac:dyDescent="0.2">
      <c r="A46" s="156">
        <f>入力sheet!$T$8</f>
        <v>0</v>
      </c>
      <c r="B46" s="1"/>
      <c r="C46" s="7"/>
      <c r="D46" s="9"/>
      <c r="E46" s="1"/>
      <c r="F46" s="7">
        <f t="shared" si="4"/>
        <v>0</v>
      </c>
      <c r="H46" s="16"/>
      <c r="I46" s="17">
        <f>300*I45</f>
        <v>0</v>
      </c>
      <c r="J46" s="156">
        <f>入力sheet!$T$8</f>
        <v>0</v>
      </c>
      <c r="K46" s="1"/>
      <c r="L46" s="7"/>
      <c r="M46" s="9"/>
      <c r="N46" s="1"/>
      <c r="O46" s="7">
        <f t="shared" si="5"/>
        <v>0</v>
      </c>
      <c r="Q46" s="16"/>
      <c r="R46" s="17">
        <f>300*R45</f>
        <v>0</v>
      </c>
    </row>
    <row r="47" spans="1:18" ht="17.149999999999999" customHeight="1" x14ac:dyDescent="0.2">
      <c r="A47" s="156" t="str">
        <f>入力sheet!$T$9</f>
        <v>特別手当</v>
      </c>
      <c r="B47" s="1">
        <f>B48</f>
        <v>4</v>
      </c>
      <c r="C47" s="7">
        <f>入力sheet!$U$9</f>
        <v>300</v>
      </c>
      <c r="D47" s="13"/>
      <c r="E47" s="1"/>
      <c r="F47" s="7">
        <f>C47*B47</f>
        <v>1200</v>
      </c>
      <c r="H47" s="20"/>
      <c r="I47" s="21"/>
      <c r="J47" s="156" t="str">
        <f>入力sheet!$T$9</f>
        <v>特別手当</v>
      </c>
      <c r="K47" s="1">
        <f>K48</f>
        <v>25</v>
      </c>
      <c r="L47" s="7">
        <f>入力sheet!$U$9</f>
        <v>300</v>
      </c>
      <c r="M47" s="13"/>
      <c r="N47" s="1"/>
      <c r="O47" s="7">
        <f>L47*K47</f>
        <v>7500</v>
      </c>
      <c r="Q47" s="20"/>
      <c r="R47" s="21"/>
    </row>
    <row r="48" spans="1:18" ht="17.149999999999999" customHeight="1" x14ac:dyDescent="0.2">
      <c r="A48" s="44" t="s">
        <v>76</v>
      </c>
      <c r="B48" s="1">
        <f>SUM(B41:B46)</f>
        <v>4</v>
      </c>
      <c r="C48" s="4"/>
      <c r="D48" s="12"/>
      <c r="E48" s="8" t="s">
        <v>77</v>
      </c>
      <c r="F48" s="7">
        <f>SUM(F41:F47)</f>
        <v>1600</v>
      </c>
      <c r="H48" s="18" t="s">
        <v>78</v>
      </c>
      <c r="I48" s="19">
        <f>F48</f>
        <v>1600</v>
      </c>
      <c r="J48" s="44" t="s">
        <v>76</v>
      </c>
      <c r="K48" s="1">
        <f>SUM(K41:K46)</f>
        <v>25</v>
      </c>
      <c r="L48" s="4"/>
      <c r="M48" s="12"/>
      <c r="N48" s="8" t="s">
        <v>77</v>
      </c>
      <c r="O48" s="7">
        <f>SUM(O41:O47)</f>
        <v>10000</v>
      </c>
      <c r="Q48" s="18" t="s">
        <v>78</v>
      </c>
      <c r="R48" s="19">
        <f>O48</f>
        <v>10000</v>
      </c>
    </row>
    <row r="49" spans="1:18" ht="17.149999999999999" customHeight="1" x14ac:dyDescent="0.2"/>
    <row r="50" spans="1:18" s="3" customFormat="1" ht="17.149999999999999" customHeight="1" x14ac:dyDescent="0.2">
      <c r="A50" s="43"/>
      <c r="B50"/>
      <c r="C50"/>
      <c r="D50"/>
      <c r="E50"/>
      <c r="H50" s="14" t="s">
        <v>79</v>
      </c>
      <c r="I50" s="15">
        <f>I48-SUM(H46:I46)</f>
        <v>1600</v>
      </c>
      <c r="J50" s="43"/>
      <c r="K50"/>
      <c r="L50"/>
      <c r="M50"/>
      <c r="N50"/>
      <c r="Q50" s="14" t="s">
        <v>79</v>
      </c>
      <c r="R50" s="15">
        <f>R48-SUM(Q46:R46)</f>
        <v>10000</v>
      </c>
    </row>
    <row r="51" spans="1:18" ht="17.149999999999999" customHeight="1" x14ac:dyDescent="0.2">
      <c r="B51" s="5"/>
      <c r="C51" s="11"/>
      <c r="D51" s="27"/>
      <c r="E51" s="5"/>
      <c r="F51" s="11"/>
      <c r="K51" s="5"/>
      <c r="L51" s="11"/>
      <c r="M51" s="27"/>
      <c r="N51" s="5"/>
      <c r="O51" s="11"/>
    </row>
    <row r="52" spans="1:18" ht="17.149999999999999" customHeight="1" x14ac:dyDescent="0.2">
      <c r="B52" s="5"/>
      <c r="C52" s="11"/>
      <c r="D52" s="27"/>
      <c r="E52" s="5"/>
      <c r="F52" s="11"/>
      <c r="K52" s="5"/>
      <c r="L52" s="11"/>
      <c r="M52" s="27"/>
      <c r="N52" s="5"/>
      <c r="O52" s="11"/>
    </row>
    <row r="53" spans="1:18" ht="17.149999999999999" customHeight="1" x14ac:dyDescent="0.2">
      <c r="A53" s="42" t="str">
        <f ca="1">TEXT(EDATE(TODAY(),-1),"yyyy年m月")</f>
        <v>2025年4月</v>
      </c>
      <c r="B53" s="10" t="s">
        <v>57</v>
      </c>
      <c r="C53" s="78" t="s">
        <v>58</v>
      </c>
      <c r="D53" s="6" t="s">
        <v>59</v>
      </c>
      <c r="I53"/>
      <c r="J53" s="77" t="str">
        <f ca="1">TEXT(EDATE(TODAY(),-1),"yyyy年m月")</f>
        <v>2025年4月</v>
      </c>
      <c r="K53" s="10" t="s">
        <v>57</v>
      </c>
      <c r="L53" s="78" t="s">
        <v>58</v>
      </c>
      <c r="M53" s="6" t="s">
        <v>59</v>
      </c>
      <c r="R53"/>
    </row>
    <row r="54" spans="1:18" ht="17.149999999999999" customHeight="1" x14ac:dyDescent="0.2">
      <c r="A54" s="172" t="str">
        <f>入力sheet!B5</f>
        <v>山田 祐子</v>
      </c>
      <c r="B54" s="172"/>
      <c r="C54" s="169" t="s">
        <v>61</v>
      </c>
      <c r="H54" s="5" t="s">
        <v>62</v>
      </c>
      <c r="I54" s="28" t="s">
        <v>90</v>
      </c>
      <c r="J54" s="172" t="str">
        <f>入力sheet!B11</f>
        <v>森永 雄太</v>
      </c>
      <c r="K54" s="172"/>
      <c r="L54" s="169" t="s">
        <v>61</v>
      </c>
      <c r="Q54" s="5" t="s">
        <v>62</v>
      </c>
      <c r="R54" s="28" t="s">
        <v>91</v>
      </c>
    </row>
    <row r="55" spans="1:18" ht="17.149999999999999" customHeight="1" x14ac:dyDescent="0.2">
      <c r="A55" s="172"/>
      <c r="B55" s="172"/>
      <c r="C55" s="169"/>
      <c r="F55" s="3" t="s">
        <v>66</v>
      </c>
      <c r="G55" s="173">
        <f ca="1">DATE(YEAR(TODAY()),MONTH(TODAY()),20)</f>
        <v>45797</v>
      </c>
      <c r="H55" s="174"/>
      <c r="I55" s="174"/>
      <c r="J55" s="172"/>
      <c r="K55" s="172"/>
      <c r="L55" s="169"/>
      <c r="O55" s="3" t="s">
        <v>66</v>
      </c>
      <c r="P55" s="173">
        <f ca="1">DATE(YEAR(TODAY()),MONTH(TODAY()),20)</f>
        <v>45797</v>
      </c>
      <c r="Q55" s="174"/>
      <c r="R55" s="174"/>
    </row>
    <row r="56" spans="1:18" ht="17.149999999999999" customHeight="1" x14ac:dyDescent="0.2"/>
    <row r="57" spans="1:18" s="3" customFormat="1" ht="17.149999999999999" customHeight="1" x14ac:dyDescent="0.2">
      <c r="A57" s="44" t="s">
        <v>67</v>
      </c>
      <c r="B57" s="8" t="s">
        <v>68</v>
      </c>
      <c r="C57" s="8" t="s">
        <v>45</v>
      </c>
      <c r="D57" s="8" t="s">
        <v>69</v>
      </c>
      <c r="E57" s="8"/>
      <c r="F57" s="8" t="s">
        <v>70</v>
      </c>
      <c r="H57" s="8" t="s">
        <v>71</v>
      </c>
      <c r="I57" s="1">
        <v>10</v>
      </c>
      <c r="J57" s="44" t="s">
        <v>67</v>
      </c>
      <c r="K57" s="8" t="s">
        <v>68</v>
      </c>
      <c r="L57" s="8" t="s">
        <v>45</v>
      </c>
      <c r="M57" s="8" t="s">
        <v>69</v>
      </c>
      <c r="N57" s="8"/>
      <c r="O57" s="8" t="s">
        <v>70</v>
      </c>
      <c r="Q57" s="8" t="s">
        <v>71</v>
      </c>
      <c r="R57" s="1">
        <v>19</v>
      </c>
    </row>
    <row r="58" spans="1:18" ht="17.149999999999999" customHeight="1" x14ac:dyDescent="0.2">
      <c r="A58" s="156" t="str">
        <f>入力sheet!$T$3</f>
        <v>DM</v>
      </c>
      <c r="B58" s="1">
        <v>8</v>
      </c>
      <c r="C58" s="7">
        <v>100</v>
      </c>
      <c r="D58" s="9"/>
      <c r="E58" s="1"/>
      <c r="F58" s="7">
        <f t="shared" ref="F58:F63" si="6">B58*C58+D58*E58</f>
        <v>800</v>
      </c>
      <c r="H58" s="8" t="s">
        <v>73</v>
      </c>
      <c r="I58" s="36"/>
      <c r="J58" s="156" t="str">
        <f>入力sheet!$T$3</f>
        <v>DM</v>
      </c>
      <c r="K58" s="1">
        <v>77</v>
      </c>
      <c r="L58" s="7">
        <v>100</v>
      </c>
      <c r="M58" s="9"/>
      <c r="N58" s="1"/>
      <c r="O58" s="7">
        <f t="shared" ref="O58:O63" si="7">K58*L58+M58*N58</f>
        <v>7700</v>
      </c>
      <c r="Q58" s="8" t="s">
        <v>73</v>
      </c>
      <c r="R58" s="36"/>
    </row>
    <row r="59" spans="1:18" ht="17.149999999999999" customHeight="1" x14ac:dyDescent="0.2">
      <c r="A59" s="156" t="str">
        <f>入力sheet!$T$4</f>
        <v>Amazon</v>
      </c>
      <c r="B59" s="1">
        <v>5</v>
      </c>
      <c r="C59" s="7">
        <v>100</v>
      </c>
      <c r="D59" s="9"/>
      <c r="E59" s="1"/>
      <c r="F59" s="7">
        <f t="shared" si="6"/>
        <v>500</v>
      </c>
      <c r="H59" s="8" t="s">
        <v>75</v>
      </c>
      <c r="I59" s="49">
        <f>入力sheet!I5</f>
        <v>20</v>
      </c>
      <c r="J59" s="156" t="str">
        <f>入力sheet!$T$4</f>
        <v>Amazon</v>
      </c>
      <c r="K59" s="1">
        <v>0</v>
      </c>
      <c r="L59" s="7">
        <v>100</v>
      </c>
      <c r="M59" s="9"/>
      <c r="N59" s="1"/>
      <c r="O59" s="7">
        <f t="shared" si="7"/>
        <v>0</v>
      </c>
      <c r="Q59" s="8" t="s">
        <v>75</v>
      </c>
      <c r="R59" s="49">
        <f>入力sheet!I11</f>
        <v>95</v>
      </c>
    </row>
    <row r="60" spans="1:18" ht="17.149999999999999" customHeight="1" x14ac:dyDescent="0.2">
      <c r="A60" s="156" t="str">
        <f>入力sheet!$T$5</f>
        <v>ポリ蛇口</v>
      </c>
      <c r="B60" s="1">
        <v>3</v>
      </c>
      <c r="C60" s="7">
        <v>100</v>
      </c>
      <c r="D60" s="9"/>
      <c r="E60" s="1"/>
      <c r="F60" s="7">
        <f t="shared" si="6"/>
        <v>300</v>
      </c>
      <c r="J60" s="156" t="str">
        <f>入力sheet!$T$5</f>
        <v>ポリ蛇口</v>
      </c>
      <c r="K60" s="1">
        <v>11</v>
      </c>
      <c r="L60" s="7">
        <v>100</v>
      </c>
      <c r="M60" s="9"/>
      <c r="N60" s="1"/>
      <c r="O60" s="7">
        <f t="shared" si="7"/>
        <v>1100</v>
      </c>
    </row>
    <row r="61" spans="1:18" ht="17.149999999999999" customHeight="1" x14ac:dyDescent="0.5">
      <c r="A61" s="156" t="str">
        <f>入力sheet!$T$6</f>
        <v>加藤紙機</v>
      </c>
      <c r="B61" s="1">
        <v>4</v>
      </c>
      <c r="C61" s="7">
        <v>100</v>
      </c>
      <c r="D61" s="9"/>
      <c r="E61" s="1"/>
      <c r="F61" s="7">
        <f t="shared" si="6"/>
        <v>400</v>
      </c>
      <c r="H61" s="170"/>
      <c r="I61" s="171"/>
      <c r="J61" s="156" t="str">
        <f>入力sheet!$T$6</f>
        <v>加藤紙機</v>
      </c>
      <c r="K61" s="1">
        <v>7</v>
      </c>
      <c r="L61" s="7">
        <v>100</v>
      </c>
      <c r="M61" s="9"/>
      <c r="N61" s="1"/>
      <c r="O61" s="7">
        <f t="shared" si="7"/>
        <v>700</v>
      </c>
      <c r="Q61" s="170"/>
      <c r="R61" s="171"/>
    </row>
    <row r="62" spans="1:18" ht="17.149999999999999" customHeight="1" x14ac:dyDescent="0.2">
      <c r="A62" s="156">
        <f>入力sheet!$T$7</f>
        <v>0</v>
      </c>
      <c r="B62" s="1"/>
      <c r="C62" s="7"/>
      <c r="D62" s="9"/>
      <c r="E62" s="1"/>
      <c r="F62" s="7">
        <f t="shared" si="6"/>
        <v>0</v>
      </c>
      <c r="H62" s="8" t="s">
        <v>144</v>
      </c>
      <c r="I62" s="8"/>
      <c r="J62" s="156">
        <f>入力sheet!$T$7</f>
        <v>0</v>
      </c>
      <c r="K62" s="1"/>
      <c r="L62" s="7"/>
      <c r="M62" s="9"/>
      <c r="N62" s="1"/>
      <c r="O62" s="7">
        <f t="shared" si="7"/>
        <v>0</v>
      </c>
      <c r="Q62" s="8" t="s">
        <v>144</v>
      </c>
      <c r="R62" s="8">
        <v>12</v>
      </c>
    </row>
    <row r="63" spans="1:18" ht="17.149999999999999" customHeight="1" x14ac:dyDescent="0.2">
      <c r="A63" s="156">
        <f>入力sheet!$T$8</f>
        <v>0</v>
      </c>
      <c r="B63" s="1"/>
      <c r="C63" s="7"/>
      <c r="D63" s="9"/>
      <c r="E63" s="1"/>
      <c r="F63" s="7">
        <f t="shared" si="6"/>
        <v>0</v>
      </c>
      <c r="H63" s="16"/>
      <c r="I63" s="17">
        <f>300*I62</f>
        <v>0</v>
      </c>
      <c r="J63" s="156">
        <f>入力sheet!$T$8</f>
        <v>0</v>
      </c>
      <c r="K63" s="1"/>
      <c r="L63" s="7"/>
      <c r="M63" s="9"/>
      <c r="N63" s="1"/>
      <c r="O63" s="7">
        <f t="shared" si="7"/>
        <v>0</v>
      </c>
      <c r="Q63" s="16"/>
      <c r="R63" s="17">
        <f>300*R62</f>
        <v>3600</v>
      </c>
    </row>
    <row r="64" spans="1:18" ht="17.149999999999999" customHeight="1" x14ac:dyDescent="0.2">
      <c r="A64" s="156" t="str">
        <f>入力sheet!$T$9</f>
        <v>特別手当</v>
      </c>
      <c r="B64" s="1">
        <f>B65</f>
        <v>20</v>
      </c>
      <c r="C64" s="7">
        <f>入力sheet!$U$9</f>
        <v>300</v>
      </c>
      <c r="D64" s="13">
        <f>B64*C64</f>
        <v>6000</v>
      </c>
      <c r="E64" s="1"/>
      <c r="F64" s="7">
        <f>C64*B64</f>
        <v>6000</v>
      </c>
      <c r="H64" s="20"/>
      <c r="I64" s="21"/>
      <c r="J64" s="156" t="str">
        <f>入力sheet!$T$9</f>
        <v>特別手当</v>
      </c>
      <c r="K64" s="1">
        <f>K65</f>
        <v>95</v>
      </c>
      <c r="L64" s="7">
        <f>入力sheet!$U$9</f>
        <v>300</v>
      </c>
      <c r="M64" s="13">
        <f>K64*L64</f>
        <v>28500</v>
      </c>
      <c r="N64" s="1"/>
      <c r="O64" s="7">
        <f>L64*K64</f>
        <v>28500</v>
      </c>
      <c r="Q64" s="20"/>
      <c r="R64" s="21"/>
    </row>
    <row r="65" spans="1:18" ht="17.149999999999999" customHeight="1" x14ac:dyDescent="0.2">
      <c r="A65" s="44" t="s">
        <v>76</v>
      </c>
      <c r="B65" s="1">
        <f>SUM(B58:B63)</f>
        <v>20</v>
      </c>
      <c r="C65" s="4"/>
      <c r="D65" s="12"/>
      <c r="E65" s="8" t="s">
        <v>77</v>
      </c>
      <c r="F65" s="7">
        <f>SUM(F58:F64)</f>
        <v>8000</v>
      </c>
      <c r="H65" s="18" t="s">
        <v>78</v>
      </c>
      <c r="I65" s="19">
        <f>F65</f>
        <v>8000</v>
      </c>
      <c r="J65" s="44" t="s">
        <v>76</v>
      </c>
      <c r="K65" s="1">
        <f>SUM(K58:K63)</f>
        <v>95</v>
      </c>
      <c r="L65" s="4"/>
      <c r="M65" s="12"/>
      <c r="N65" s="8" t="s">
        <v>77</v>
      </c>
      <c r="O65" s="7">
        <f>SUM(O58:O64)</f>
        <v>38000</v>
      </c>
      <c r="Q65" s="18" t="s">
        <v>78</v>
      </c>
      <c r="R65" s="19">
        <f>O65</f>
        <v>38000</v>
      </c>
    </row>
    <row r="66" spans="1:18" ht="17.149999999999999" customHeight="1" x14ac:dyDescent="0.2"/>
    <row r="67" spans="1:18" s="3" customFormat="1" ht="17.149999999999999" customHeight="1" x14ac:dyDescent="0.2">
      <c r="A67" s="46"/>
      <c r="B67"/>
      <c r="C67"/>
      <c r="D67"/>
      <c r="E67"/>
      <c r="H67" s="14" t="s">
        <v>79</v>
      </c>
      <c r="I67" s="15">
        <f>I65-SUM(H63:I63)</f>
        <v>8000</v>
      </c>
      <c r="J67" s="46"/>
      <c r="K67"/>
      <c r="L67"/>
      <c r="M67"/>
      <c r="N67"/>
      <c r="Q67" s="113" t="s">
        <v>165</v>
      </c>
      <c r="R67" s="15">
        <f>R65</f>
        <v>38000</v>
      </c>
    </row>
    <row r="68" spans="1:18" s="3" customFormat="1" ht="17.149999999999999" customHeight="1" x14ac:dyDescent="0.2">
      <c r="A68" s="47"/>
      <c r="B68" s="22"/>
      <c r="C68" s="22"/>
      <c r="D68" s="22"/>
      <c r="E68" s="22"/>
      <c r="F68" s="23"/>
      <c r="G68" s="23"/>
      <c r="H68" s="25"/>
      <c r="I68" s="24"/>
      <c r="J68" s="47"/>
      <c r="K68" s="22"/>
      <c r="L68" s="22"/>
      <c r="M68" s="22"/>
      <c r="N68" s="22"/>
      <c r="O68" s="23"/>
      <c r="P68" s="23"/>
      <c r="Q68" s="25"/>
      <c r="R68" s="24"/>
    </row>
    <row r="69" spans="1:18" s="5" customFormat="1" ht="17.149999999999999" customHeight="1" x14ac:dyDescent="0.2">
      <c r="A69" s="46"/>
      <c r="B69"/>
      <c r="C69"/>
      <c r="D69"/>
      <c r="E69"/>
      <c r="F69"/>
      <c r="J69" s="46"/>
      <c r="K69"/>
      <c r="L69"/>
      <c r="M69"/>
      <c r="N69"/>
      <c r="O69"/>
    </row>
    <row r="70" spans="1:18" ht="17.149999999999999" customHeight="1" x14ac:dyDescent="0.2">
      <c r="A70" s="42" t="str">
        <f ca="1">TEXT(EDATE(TODAY(),-1),"yyyy年m月")</f>
        <v>2025年4月</v>
      </c>
      <c r="B70" s="10" t="s">
        <v>57</v>
      </c>
      <c r="C70" s="78" t="s">
        <v>58</v>
      </c>
      <c r="D70" s="6" t="s">
        <v>59</v>
      </c>
      <c r="I70"/>
      <c r="J70" s="77" t="str">
        <f ca="1">TEXT(EDATE(TODAY(),-1),"yyyy年m月")</f>
        <v>2025年4月</v>
      </c>
      <c r="K70" s="10" t="s">
        <v>57</v>
      </c>
      <c r="L70" s="78" t="s">
        <v>58</v>
      </c>
      <c r="M70" s="6" t="s">
        <v>59</v>
      </c>
      <c r="R70"/>
    </row>
    <row r="71" spans="1:18" ht="17.149999999999999" customHeight="1" x14ac:dyDescent="0.2">
      <c r="A71" s="172" t="str">
        <f>入力sheet!B6</f>
        <v>渡邉 好美</v>
      </c>
      <c r="B71" s="172"/>
      <c r="C71" s="169" t="s">
        <v>61</v>
      </c>
      <c r="H71" s="5" t="s">
        <v>62</v>
      </c>
      <c r="I71" s="28" t="s">
        <v>93</v>
      </c>
      <c r="J71" s="172" t="str">
        <f>入力sheet!B12</f>
        <v>成島 康夫</v>
      </c>
      <c r="K71" s="172"/>
      <c r="L71" s="169" t="s">
        <v>61</v>
      </c>
      <c r="Q71" s="5" t="s">
        <v>62</v>
      </c>
      <c r="R71" s="28" t="s">
        <v>94</v>
      </c>
    </row>
    <row r="72" spans="1:18" ht="17.149999999999999" customHeight="1" x14ac:dyDescent="0.2">
      <c r="A72" s="172"/>
      <c r="B72" s="172"/>
      <c r="C72" s="169"/>
      <c r="F72" s="3" t="s">
        <v>66</v>
      </c>
      <c r="G72" s="173">
        <f ca="1">DATE(YEAR(TODAY()),MONTH(TODAY()),20)</f>
        <v>45797</v>
      </c>
      <c r="H72" s="174"/>
      <c r="I72" s="174"/>
      <c r="J72" s="172"/>
      <c r="K72" s="172"/>
      <c r="L72" s="169"/>
      <c r="O72" s="3" t="s">
        <v>66</v>
      </c>
      <c r="P72" s="173">
        <f ca="1">DATE(YEAR(TODAY()),MONTH(TODAY()),20)</f>
        <v>45797</v>
      </c>
      <c r="Q72" s="174"/>
      <c r="R72" s="174"/>
    </row>
    <row r="73" spans="1:18" ht="17.149999999999999" customHeight="1" x14ac:dyDescent="0.2"/>
    <row r="74" spans="1:18" s="3" customFormat="1" ht="17.149999999999999" customHeight="1" x14ac:dyDescent="0.2">
      <c r="A74" s="44" t="s">
        <v>67</v>
      </c>
      <c r="B74" s="8" t="s">
        <v>68</v>
      </c>
      <c r="C74" s="8" t="s">
        <v>45</v>
      </c>
      <c r="D74" s="8"/>
      <c r="E74" s="8"/>
      <c r="F74" s="8" t="s">
        <v>70</v>
      </c>
      <c r="H74" s="8" t="s">
        <v>71</v>
      </c>
      <c r="I74" s="1">
        <v>13</v>
      </c>
      <c r="J74" s="44" t="s">
        <v>67</v>
      </c>
      <c r="K74" s="8" t="s">
        <v>68</v>
      </c>
      <c r="L74" s="8"/>
      <c r="M74" s="8"/>
      <c r="N74" s="8"/>
      <c r="O74" s="8" t="s">
        <v>70</v>
      </c>
      <c r="Q74" s="8" t="s">
        <v>71</v>
      </c>
      <c r="R74" s="1">
        <v>19</v>
      </c>
    </row>
    <row r="75" spans="1:18" ht="17.149999999999999" customHeight="1" x14ac:dyDescent="0.2">
      <c r="A75" s="156" t="str">
        <f>入力sheet!$T$3</f>
        <v>DM</v>
      </c>
      <c r="B75" s="1">
        <v>50</v>
      </c>
      <c r="C75" s="7">
        <v>100</v>
      </c>
      <c r="D75" s="9"/>
      <c r="E75" s="1"/>
      <c r="F75" s="7">
        <f t="shared" ref="F75:F80" si="8">B75*C75+D75*E75</f>
        <v>5000</v>
      </c>
      <c r="H75" s="8" t="s">
        <v>73</v>
      </c>
      <c r="I75" s="36"/>
      <c r="J75" s="156" t="str">
        <f>入力sheet!$T$3</f>
        <v>DM</v>
      </c>
      <c r="K75" s="1">
        <v>57</v>
      </c>
      <c r="L75" s="7">
        <v>100</v>
      </c>
      <c r="M75" s="9"/>
      <c r="N75" s="1"/>
      <c r="O75" s="7">
        <f t="shared" ref="O75:O80" si="9">K75*L75+M75*N75</f>
        <v>5700</v>
      </c>
      <c r="Q75" s="8" t="s">
        <v>73</v>
      </c>
      <c r="R75" s="36"/>
    </row>
    <row r="76" spans="1:18" ht="17.149999999999999" customHeight="1" x14ac:dyDescent="0.2">
      <c r="A76" s="156" t="str">
        <f>入力sheet!$T$4</f>
        <v>Amazon</v>
      </c>
      <c r="B76" s="1">
        <v>3</v>
      </c>
      <c r="C76" s="7">
        <v>100</v>
      </c>
      <c r="D76" s="9"/>
      <c r="E76" s="1"/>
      <c r="F76" s="7">
        <f t="shared" si="8"/>
        <v>300</v>
      </c>
      <c r="H76" s="8" t="s">
        <v>75</v>
      </c>
      <c r="I76" s="49">
        <f>入力sheet!I6</f>
        <v>63</v>
      </c>
      <c r="J76" s="156" t="str">
        <f>入力sheet!$T$4</f>
        <v>Amazon</v>
      </c>
      <c r="K76" s="1">
        <v>5</v>
      </c>
      <c r="L76" s="7">
        <v>100</v>
      </c>
      <c r="M76" s="9"/>
      <c r="N76" s="1"/>
      <c r="O76" s="7">
        <f t="shared" si="9"/>
        <v>500</v>
      </c>
      <c r="Q76" s="8" t="s">
        <v>75</v>
      </c>
      <c r="R76" s="49">
        <f>入力sheet!I12</f>
        <v>81</v>
      </c>
    </row>
    <row r="77" spans="1:18" ht="17.149999999999999" customHeight="1" x14ac:dyDescent="0.2">
      <c r="A77" s="156" t="str">
        <f>入力sheet!$T$5</f>
        <v>ポリ蛇口</v>
      </c>
      <c r="B77" s="1">
        <v>1</v>
      </c>
      <c r="C77" s="7">
        <v>100</v>
      </c>
      <c r="D77" s="9"/>
      <c r="E77" s="1"/>
      <c r="F77" s="7">
        <f t="shared" si="8"/>
        <v>100</v>
      </c>
      <c r="J77" s="156" t="str">
        <f>入力sheet!$T$5</f>
        <v>ポリ蛇口</v>
      </c>
      <c r="K77" s="1">
        <v>3</v>
      </c>
      <c r="L77" s="7">
        <v>100</v>
      </c>
      <c r="M77" s="9"/>
      <c r="N77" s="1"/>
      <c r="O77" s="7">
        <f t="shared" si="9"/>
        <v>300</v>
      </c>
    </row>
    <row r="78" spans="1:18" ht="17.149999999999999" customHeight="1" x14ac:dyDescent="0.5">
      <c r="A78" s="156" t="str">
        <f>入力sheet!$T$6</f>
        <v>加藤紙機</v>
      </c>
      <c r="B78" s="1">
        <v>9</v>
      </c>
      <c r="C78" s="7">
        <v>100</v>
      </c>
      <c r="D78" s="9"/>
      <c r="E78" s="1"/>
      <c r="F78" s="7">
        <f t="shared" si="8"/>
        <v>900</v>
      </c>
      <c r="H78" s="170"/>
      <c r="I78" s="171"/>
      <c r="J78" s="156" t="str">
        <f>入力sheet!$T$6</f>
        <v>加藤紙機</v>
      </c>
      <c r="K78" s="1">
        <v>16</v>
      </c>
      <c r="L78" s="7">
        <v>100</v>
      </c>
      <c r="M78" s="9"/>
      <c r="N78" s="1"/>
      <c r="O78" s="7">
        <f t="shared" si="9"/>
        <v>1600</v>
      </c>
      <c r="Q78" s="170"/>
      <c r="R78" s="171"/>
    </row>
    <row r="79" spans="1:18" ht="17.149999999999999" customHeight="1" x14ac:dyDescent="0.2">
      <c r="A79" s="156">
        <f>入力sheet!$T$7</f>
        <v>0</v>
      </c>
      <c r="B79" s="1"/>
      <c r="C79" s="7"/>
      <c r="D79" s="9"/>
      <c r="E79" s="1"/>
      <c r="F79" s="7">
        <f t="shared" si="8"/>
        <v>0</v>
      </c>
      <c r="H79" s="8" t="s">
        <v>144</v>
      </c>
      <c r="I79" s="8">
        <v>5</v>
      </c>
      <c r="J79" s="156">
        <f>入力sheet!$T$7</f>
        <v>0</v>
      </c>
      <c r="K79" s="1"/>
      <c r="L79" s="7"/>
      <c r="M79" s="9"/>
      <c r="N79" s="1"/>
      <c r="O79" s="7">
        <f t="shared" si="9"/>
        <v>0</v>
      </c>
      <c r="Q79" s="8" t="s">
        <v>144</v>
      </c>
      <c r="R79" s="8">
        <v>19</v>
      </c>
    </row>
    <row r="80" spans="1:18" ht="17.149999999999999" customHeight="1" x14ac:dyDescent="0.2">
      <c r="A80" s="156">
        <f>入力sheet!$T$8</f>
        <v>0</v>
      </c>
      <c r="B80" s="1"/>
      <c r="C80" s="7"/>
      <c r="D80" s="9"/>
      <c r="E80" s="1"/>
      <c r="F80" s="7">
        <f t="shared" si="8"/>
        <v>0</v>
      </c>
      <c r="H80" s="16"/>
      <c r="I80" s="17">
        <f>300*I79</f>
        <v>1500</v>
      </c>
      <c r="J80" s="156">
        <f>入力sheet!$T$8</f>
        <v>0</v>
      </c>
      <c r="K80" s="1"/>
      <c r="L80" s="7"/>
      <c r="M80" s="9"/>
      <c r="N80" s="1"/>
      <c r="O80" s="7">
        <f t="shared" si="9"/>
        <v>0</v>
      </c>
      <c r="Q80" s="16"/>
      <c r="R80" s="17">
        <f>300*R79</f>
        <v>5700</v>
      </c>
    </row>
    <row r="81" spans="1:18" ht="17.149999999999999" customHeight="1" x14ac:dyDescent="0.2">
      <c r="A81" s="156" t="str">
        <f>入力sheet!$T$9</f>
        <v>特別手当</v>
      </c>
      <c r="B81" s="1">
        <f>B82</f>
        <v>63</v>
      </c>
      <c r="C81" s="7">
        <f>入力sheet!$U$9</f>
        <v>300</v>
      </c>
      <c r="D81" s="13"/>
      <c r="E81" s="1"/>
      <c r="F81" s="7">
        <f>C81*B81</f>
        <v>18900</v>
      </c>
      <c r="H81" s="20"/>
      <c r="I81" s="21"/>
      <c r="J81" s="156" t="str">
        <f>入力sheet!$T$9</f>
        <v>特別手当</v>
      </c>
      <c r="K81" s="1">
        <f>K82</f>
        <v>81</v>
      </c>
      <c r="L81" s="7">
        <f>入力sheet!$U$9</f>
        <v>300</v>
      </c>
      <c r="M81" s="13"/>
      <c r="N81" s="1"/>
      <c r="O81" s="7">
        <f>L81*K81</f>
        <v>24300</v>
      </c>
      <c r="Q81" s="20"/>
      <c r="R81" s="21"/>
    </row>
    <row r="82" spans="1:18" ht="17.149999999999999" customHeight="1" x14ac:dyDescent="0.2">
      <c r="A82" s="44" t="s">
        <v>76</v>
      </c>
      <c r="B82" s="1">
        <f>SUM(B75:B80)</f>
        <v>63</v>
      </c>
      <c r="C82" s="4"/>
      <c r="D82" s="12"/>
      <c r="E82" s="8" t="s">
        <v>77</v>
      </c>
      <c r="F82" s="7">
        <f>SUM(F75:F81)</f>
        <v>25200</v>
      </c>
      <c r="H82" s="18" t="s">
        <v>78</v>
      </c>
      <c r="I82" s="19">
        <f>F82</f>
        <v>25200</v>
      </c>
      <c r="J82" s="44" t="s">
        <v>76</v>
      </c>
      <c r="K82" s="1">
        <f>SUM(K75:K80)</f>
        <v>81</v>
      </c>
      <c r="L82" s="4"/>
      <c r="M82" s="12"/>
      <c r="N82" s="8" t="s">
        <v>77</v>
      </c>
      <c r="O82" s="7">
        <f>SUM(O75:O81)</f>
        <v>32400</v>
      </c>
      <c r="Q82" s="18" t="s">
        <v>78</v>
      </c>
      <c r="R82" s="19">
        <f>O82</f>
        <v>32400</v>
      </c>
    </row>
    <row r="83" spans="1:18" ht="17.149999999999999" customHeight="1" x14ac:dyDescent="0.2"/>
    <row r="84" spans="1:18" s="3" customFormat="1" ht="17.149999999999999" customHeight="1" x14ac:dyDescent="0.2">
      <c r="A84" s="46"/>
      <c r="B84"/>
      <c r="C84"/>
      <c r="D84"/>
      <c r="E84"/>
      <c r="H84" s="14" t="s">
        <v>79</v>
      </c>
      <c r="I84" s="15">
        <f>I82-SUM(H80:I80)</f>
        <v>23700</v>
      </c>
      <c r="J84" s="46"/>
      <c r="K84"/>
      <c r="L84"/>
      <c r="M84"/>
      <c r="N84"/>
      <c r="Q84" s="14" t="s">
        <v>79</v>
      </c>
      <c r="R84" s="15">
        <f>R82-SUM(Q80:R80)</f>
        <v>26700</v>
      </c>
    </row>
    <row r="85" spans="1:18" s="5" customFormat="1" ht="16.5" customHeight="1" x14ac:dyDescent="0.2">
      <c r="A85" s="47"/>
      <c r="B85" s="22"/>
      <c r="C85" s="22"/>
      <c r="D85" s="22"/>
      <c r="E85" s="22"/>
      <c r="F85" s="22"/>
      <c r="G85" s="26"/>
      <c r="H85" s="26"/>
      <c r="I85" s="26"/>
      <c r="J85" s="47"/>
      <c r="K85" s="22"/>
      <c r="L85" s="22"/>
      <c r="M85" s="22"/>
      <c r="N85" s="22"/>
      <c r="O85" s="22"/>
      <c r="P85" s="26"/>
      <c r="Q85" s="26"/>
      <c r="R85" s="26"/>
    </row>
    <row r="86" spans="1:18" s="5" customFormat="1" ht="16.5" customHeight="1" x14ac:dyDescent="0.2">
      <c r="A86" s="46"/>
      <c r="B86"/>
      <c r="C86"/>
      <c r="D86"/>
      <c r="E86"/>
      <c r="F86"/>
      <c r="J86" s="46"/>
      <c r="K86"/>
      <c r="L86"/>
      <c r="M86"/>
      <c r="N86"/>
      <c r="O86"/>
    </row>
    <row r="87" spans="1:18" ht="17.149999999999999" customHeight="1" x14ac:dyDescent="0.2">
      <c r="A87" s="42" t="str">
        <f ca="1">TEXT(EDATE(TODAY(),-1),"yyyy年m月")</f>
        <v>2025年4月</v>
      </c>
      <c r="B87" s="10" t="s">
        <v>57</v>
      </c>
      <c r="C87" s="78" t="s">
        <v>58</v>
      </c>
      <c r="D87" s="6" t="s">
        <v>59</v>
      </c>
      <c r="I87"/>
      <c r="J87" s="77" t="str">
        <f ca="1">TEXT(EDATE(TODAY(),-1),"yyyy年m月")</f>
        <v>2025年4月</v>
      </c>
      <c r="K87" s="10" t="s">
        <v>57</v>
      </c>
      <c r="L87" s="78" t="s">
        <v>58</v>
      </c>
      <c r="M87" s="6" t="s">
        <v>59</v>
      </c>
      <c r="R87"/>
    </row>
    <row r="88" spans="1:18" ht="17.149999999999999" customHeight="1" x14ac:dyDescent="0.2">
      <c r="A88" s="172" t="str">
        <f>入力sheet!B7</f>
        <v>古関 百香</v>
      </c>
      <c r="B88" s="172"/>
      <c r="C88" s="169" t="s">
        <v>61</v>
      </c>
      <c r="H88" s="5" t="s">
        <v>62</v>
      </c>
      <c r="I88" s="28" t="s">
        <v>95</v>
      </c>
      <c r="J88" s="172" t="str">
        <f>入力sheet!B13</f>
        <v>橘田 勇也</v>
      </c>
      <c r="K88" s="172"/>
      <c r="L88" s="169" t="s">
        <v>61</v>
      </c>
      <c r="Q88" s="5" t="s">
        <v>62</v>
      </c>
      <c r="R88" s="28" t="s">
        <v>96</v>
      </c>
    </row>
    <row r="89" spans="1:18" ht="17.149999999999999" customHeight="1" x14ac:dyDescent="0.2">
      <c r="A89" s="172"/>
      <c r="B89" s="172"/>
      <c r="C89" s="169"/>
      <c r="F89" s="3" t="s">
        <v>66</v>
      </c>
      <c r="G89" s="173">
        <f ca="1">DATE(YEAR(TODAY()),MONTH(TODAY()),20)</f>
        <v>45797</v>
      </c>
      <c r="H89" s="174"/>
      <c r="I89" s="174"/>
      <c r="J89" s="172"/>
      <c r="K89" s="172"/>
      <c r="L89" s="169"/>
      <c r="O89" s="3" t="s">
        <v>66</v>
      </c>
      <c r="P89" s="173">
        <f ca="1">DATE(YEAR(TODAY()),MONTH(TODAY()),20)</f>
        <v>45797</v>
      </c>
      <c r="Q89" s="174"/>
      <c r="R89" s="174"/>
    </row>
    <row r="90" spans="1:18" ht="17.149999999999999" customHeight="1" x14ac:dyDescent="0.2"/>
    <row r="91" spans="1:18" s="3" customFormat="1" ht="17.149999999999999" customHeight="1" x14ac:dyDescent="0.2">
      <c r="A91" s="44" t="s">
        <v>67</v>
      </c>
      <c r="B91" s="8" t="s">
        <v>68</v>
      </c>
      <c r="C91" s="8" t="s">
        <v>45</v>
      </c>
      <c r="D91" s="8"/>
      <c r="E91" s="8"/>
      <c r="F91" s="8" t="s">
        <v>70</v>
      </c>
      <c r="H91" s="8" t="s">
        <v>71</v>
      </c>
      <c r="I91" s="1">
        <v>9</v>
      </c>
      <c r="J91" s="44" t="s">
        <v>67</v>
      </c>
      <c r="K91" s="8" t="s">
        <v>68</v>
      </c>
      <c r="L91" s="8" t="s">
        <v>45</v>
      </c>
      <c r="M91" s="8"/>
      <c r="N91" s="8"/>
      <c r="O91" s="8" t="s">
        <v>70</v>
      </c>
      <c r="Q91" s="8" t="s">
        <v>71</v>
      </c>
      <c r="R91" s="1">
        <v>11</v>
      </c>
    </row>
    <row r="92" spans="1:18" ht="17.149999999999999" customHeight="1" x14ac:dyDescent="0.2">
      <c r="A92" s="156" t="str">
        <f>入力sheet!$T$3</f>
        <v>DM</v>
      </c>
      <c r="B92" s="1">
        <v>20</v>
      </c>
      <c r="C92" s="7">
        <v>100</v>
      </c>
      <c r="D92" s="9"/>
      <c r="E92" s="1"/>
      <c r="F92" s="7">
        <f t="shared" ref="F92:F97" si="10">B92*C92+D92*E92</f>
        <v>2000</v>
      </c>
      <c r="H92" s="8" t="s">
        <v>73</v>
      </c>
      <c r="I92" s="36"/>
      <c r="J92" s="156" t="str">
        <f>入力sheet!$T$3</f>
        <v>DM</v>
      </c>
      <c r="K92" s="1">
        <v>17.5</v>
      </c>
      <c r="L92" s="7">
        <v>100</v>
      </c>
      <c r="M92" s="9"/>
      <c r="N92" s="1"/>
      <c r="O92" s="7">
        <f t="shared" ref="O92:O97" si="11">K92*L92+M92*N92</f>
        <v>1750</v>
      </c>
      <c r="Q92" s="8" t="s">
        <v>73</v>
      </c>
      <c r="R92" s="36"/>
    </row>
    <row r="93" spans="1:18" ht="17.149999999999999" customHeight="1" x14ac:dyDescent="0.2">
      <c r="A93" s="156" t="str">
        <f>入力sheet!$T$4</f>
        <v>Amazon</v>
      </c>
      <c r="B93" s="1">
        <v>1</v>
      </c>
      <c r="C93" s="7">
        <v>100</v>
      </c>
      <c r="D93" s="9"/>
      <c r="E93" s="1"/>
      <c r="F93" s="7">
        <f t="shared" si="10"/>
        <v>100</v>
      </c>
      <c r="H93" s="8" t="s">
        <v>75</v>
      </c>
      <c r="I93" s="49">
        <f>入力sheet!I7</f>
        <v>28</v>
      </c>
      <c r="J93" s="156" t="str">
        <f>入力sheet!$T$4</f>
        <v>Amazon</v>
      </c>
      <c r="K93" s="1">
        <v>6</v>
      </c>
      <c r="L93" s="7">
        <v>100</v>
      </c>
      <c r="M93" s="9"/>
      <c r="N93" s="1"/>
      <c r="O93" s="7">
        <f t="shared" si="11"/>
        <v>600</v>
      </c>
      <c r="Q93" s="8" t="s">
        <v>75</v>
      </c>
      <c r="R93" s="49">
        <f>入力sheet!I13</f>
        <v>25.5</v>
      </c>
    </row>
    <row r="94" spans="1:18" ht="17.149999999999999" customHeight="1" x14ac:dyDescent="0.2">
      <c r="A94" s="156" t="str">
        <f>入力sheet!$T$5</f>
        <v>ポリ蛇口</v>
      </c>
      <c r="B94" s="1">
        <v>7</v>
      </c>
      <c r="C94" s="7">
        <v>100</v>
      </c>
      <c r="D94" s="9"/>
      <c r="E94" s="1"/>
      <c r="F94" s="7">
        <f t="shared" si="10"/>
        <v>700</v>
      </c>
      <c r="J94" s="156" t="str">
        <f>入力sheet!$T$5</f>
        <v>ポリ蛇口</v>
      </c>
      <c r="K94" s="1"/>
      <c r="L94" s="7">
        <v>100</v>
      </c>
      <c r="M94" s="9"/>
      <c r="N94" s="1"/>
      <c r="O94" s="7">
        <f t="shared" si="11"/>
        <v>0</v>
      </c>
    </row>
    <row r="95" spans="1:18" ht="17.149999999999999" customHeight="1" x14ac:dyDescent="0.5">
      <c r="A95" s="156" t="str">
        <f>入力sheet!$T$6</f>
        <v>加藤紙機</v>
      </c>
      <c r="B95" s="1"/>
      <c r="C95" s="7">
        <v>100</v>
      </c>
      <c r="D95" s="9"/>
      <c r="E95" s="1"/>
      <c r="F95" s="7">
        <f t="shared" si="10"/>
        <v>0</v>
      </c>
      <c r="H95" s="170"/>
      <c r="I95" s="171"/>
      <c r="J95" s="156" t="str">
        <f>入力sheet!$T$6</f>
        <v>加藤紙機</v>
      </c>
      <c r="K95" s="1">
        <v>2</v>
      </c>
      <c r="L95" s="7">
        <v>100</v>
      </c>
      <c r="M95" s="9"/>
      <c r="N95" s="1"/>
      <c r="O95" s="7">
        <f t="shared" si="11"/>
        <v>200</v>
      </c>
      <c r="Q95" s="170"/>
      <c r="R95" s="171"/>
    </row>
    <row r="96" spans="1:18" ht="17.149999999999999" customHeight="1" x14ac:dyDescent="0.2">
      <c r="A96" s="156">
        <f>入力sheet!$T$7</f>
        <v>0</v>
      </c>
      <c r="B96" s="1"/>
      <c r="C96" s="7"/>
      <c r="D96" s="9"/>
      <c r="E96" s="1"/>
      <c r="F96" s="7">
        <f t="shared" si="10"/>
        <v>0</v>
      </c>
      <c r="H96" s="8" t="s">
        <v>144</v>
      </c>
      <c r="I96" s="8">
        <v>5</v>
      </c>
      <c r="J96" s="156">
        <f>入力sheet!$T$7</f>
        <v>0</v>
      </c>
      <c r="K96" s="1"/>
      <c r="L96" s="7"/>
      <c r="M96" s="9"/>
      <c r="N96" s="1"/>
      <c r="O96" s="7">
        <f t="shared" si="11"/>
        <v>0</v>
      </c>
      <c r="Q96" s="8" t="s">
        <v>144</v>
      </c>
      <c r="R96" s="8"/>
    </row>
    <row r="97" spans="1:18" ht="17.149999999999999" customHeight="1" x14ac:dyDescent="0.2">
      <c r="A97" s="156">
        <f>入力sheet!$T$8</f>
        <v>0</v>
      </c>
      <c r="B97" s="1"/>
      <c r="C97" s="7"/>
      <c r="D97" s="9"/>
      <c r="E97" s="1"/>
      <c r="F97" s="7">
        <f t="shared" si="10"/>
        <v>0</v>
      </c>
      <c r="H97" s="16"/>
      <c r="I97" s="17">
        <f>300*I96</f>
        <v>1500</v>
      </c>
      <c r="J97" s="156">
        <f>入力sheet!$T$8</f>
        <v>0</v>
      </c>
      <c r="K97" s="1"/>
      <c r="L97" s="7"/>
      <c r="M97" s="9"/>
      <c r="N97" s="1"/>
      <c r="O97" s="7">
        <f t="shared" si="11"/>
        <v>0</v>
      </c>
      <c r="Q97" s="16"/>
      <c r="R97" s="17">
        <f>300*R96</f>
        <v>0</v>
      </c>
    </row>
    <row r="98" spans="1:18" ht="17.149999999999999" customHeight="1" x14ac:dyDescent="0.2">
      <c r="A98" s="156" t="str">
        <f>入力sheet!$T$9</f>
        <v>特別手当</v>
      </c>
      <c r="B98" s="1">
        <f>B99</f>
        <v>28</v>
      </c>
      <c r="C98" s="7">
        <f>入力sheet!$U$9</f>
        <v>300</v>
      </c>
      <c r="D98" s="13"/>
      <c r="E98" s="1"/>
      <c r="F98" s="7">
        <f>C98*B98</f>
        <v>8400</v>
      </c>
      <c r="H98" s="20"/>
      <c r="I98" s="21"/>
      <c r="J98" s="156" t="str">
        <f>入力sheet!$T$9</f>
        <v>特別手当</v>
      </c>
      <c r="K98" s="1">
        <f>K99</f>
        <v>25.5</v>
      </c>
      <c r="L98" s="7">
        <f>入力sheet!$U$9</f>
        <v>300</v>
      </c>
      <c r="M98" s="13"/>
      <c r="N98" s="1"/>
      <c r="O98" s="7">
        <f>L98*K98</f>
        <v>7650</v>
      </c>
      <c r="Q98" s="20"/>
      <c r="R98" s="21"/>
    </row>
    <row r="99" spans="1:18" ht="17.149999999999999" customHeight="1" x14ac:dyDescent="0.2">
      <c r="A99" s="44" t="s">
        <v>76</v>
      </c>
      <c r="B99" s="1">
        <f>SUM(B92:B97)</f>
        <v>28</v>
      </c>
      <c r="C99" s="4"/>
      <c r="D99" s="12"/>
      <c r="E99" s="8" t="s">
        <v>77</v>
      </c>
      <c r="F99" s="7">
        <f>SUM(F92:F98)</f>
        <v>11200</v>
      </c>
      <c r="H99" s="18" t="s">
        <v>78</v>
      </c>
      <c r="I99" s="19">
        <f>F99</f>
        <v>11200</v>
      </c>
      <c r="J99" s="44" t="s">
        <v>76</v>
      </c>
      <c r="K99" s="1">
        <f>SUM(K92:K97)</f>
        <v>25.5</v>
      </c>
      <c r="L99" s="4"/>
      <c r="M99" s="12"/>
      <c r="N99" s="8" t="s">
        <v>77</v>
      </c>
      <c r="O99" s="7">
        <f>SUM(O92:O98)</f>
        <v>10200</v>
      </c>
      <c r="Q99" s="18" t="s">
        <v>78</v>
      </c>
      <c r="R99" s="19">
        <f>O99</f>
        <v>10200</v>
      </c>
    </row>
    <row r="100" spans="1:18" ht="17.149999999999999" customHeight="1" x14ac:dyDescent="0.2"/>
    <row r="101" spans="1:18" s="3" customFormat="1" ht="17.149999999999999" customHeight="1" x14ac:dyDescent="0.2">
      <c r="A101" s="43"/>
      <c r="B101"/>
      <c r="C101"/>
      <c r="D101"/>
      <c r="E101"/>
      <c r="H101" s="14" t="s">
        <v>79</v>
      </c>
      <c r="I101" s="15">
        <f>I99-SUM(H97:I97)</f>
        <v>9700</v>
      </c>
      <c r="J101" s="43"/>
      <c r="K101"/>
      <c r="L101"/>
      <c r="M101"/>
      <c r="N101"/>
      <c r="Q101" s="14" t="s">
        <v>79</v>
      </c>
      <c r="R101" s="15">
        <f>R99-SUM(Q97:R97)</f>
        <v>10200</v>
      </c>
    </row>
    <row r="102" spans="1:18" ht="14.15" customHeight="1" x14ac:dyDescent="0.2">
      <c r="B102" s="5"/>
      <c r="C102" s="11"/>
      <c r="D102" s="27"/>
      <c r="E102" s="5"/>
      <c r="F102" s="11"/>
      <c r="K102" s="5"/>
      <c r="L102" s="11"/>
      <c r="M102" s="27"/>
      <c r="N102" s="5"/>
      <c r="O102" s="11"/>
      <c r="Q102" s="75" t="s">
        <v>84</v>
      </c>
      <c r="R102" s="76">
        <f>R91*440</f>
        <v>4840</v>
      </c>
    </row>
    <row r="103" spans="1:18" ht="17.149999999999999" customHeight="1" x14ac:dyDescent="0.2">
      <c r="A103" s="46"/>
      <c r="B103"/>
      <c r="C103"/>
      <c r="D103"/>
      <c r="E103"/>
      <c r="F103"/>
      <c r="G103"/>
      <c r="H103"/>
      <c r="I103"/>
      <c r="J103" s="46"/>
      <c r="K103"/>
      <c r="L103"/>
      <c r="M103"/>
      <c r="N103"/>
      <c r="O103"/>
      <c r="P103"/>
      <c r="R103"/>
    </row>
    <row r="104" spans="1:18" ht="17.149999999999999" customHeight="1" x14ac:dyDescent="0.2">
      <c r="A104" s="46"/>
      <c r="B104"/>
      <c r="C104"/>
      <c r="D104"/>
      <c r="E104"/>
      <c r="F104"/>
      <c r="G104"/>
      <c r="H104"/>
      <c r="I104"/>
      <c r="J104" s="46"/>
      <c r="K104"/>
      <c r="L104"/>
      <c r="M104"/>
      <c r="N104"/>
      <c r="O104"/>
      <c r="P104"/>
      <c r="R104"/>
    </row>
    <row r="105" spans="1:18" ht="17.149999999999999" customHeight="1" x14ac:dyDescent="0.2">
      <c r="A105" s="46"/>
      <c r="B105"/>
      <c r="C105"/>
      <c r="D105"/>
      <c r="E105"/>
      <c r="F105"/>
      <c r="G105"/>
      <c r="H105"/>
      <c r="I105"/>
      <c r="J105" s="46"/>
      <c r="K105"/>
      <c r="L105"/>
      <c r="M105"/>
      <c r="N105"/>
      <c r="O105"/>
      <c r="P105"/>
      <c r="R105"/>
    </row>
    <row r="106" spans="1:18" ht="17.149999999999999" customHeight="1" x14ac:dyDescent="0.2">
      <c r="A106" s="46"/>
      <c r="B106"/>
      <c r="C106"/>
      <c r="D106"/>
      <c r="E106"/>
      <c r="F106"/>
      <c r="G106"/>
      <c r="H106"/>
      <c r="I106"/>
      <c r="J106" s="46"/>
      <c r="K106"/>
      <c r="L106"/>
      <c r="M106"/>
      <c r="N106"/>
      <c r="O106"/>
      <c r="P106"/>
      <c r="Q106"/>
      <c r="R106"/>
    </row>
    <row r="107" spans="1:18" s="3" customFormat="1" ht="17.149999999999999" customHeight="1" x14ac:dyDescent="0.2">
      <c r="A107" s="46"/>
      <c r="B107"/>
      <c r="C107"/>
      <c r="D107"/>
      <c r="E107"/>
      <c r="F107"/>
      <c r="G107"/>
      <c r="H107"/>
      <c r="I107"/>
      <c r="J107" s="46"/>
      <c r="K107"/>
      <c r="L107"/>
      <c r="M107"/>
      <c r="N107"/>
      <c r="O107"/>
      <c r="P107"/>
      <c r="Q107"/>
      <c r="R107"/>
    </row>
    <row r="108" spans="1:18" ht="17.149999999999999" customHeight="1" x14ac:dyDescent="0.2">
      <c r="A108" s="46"/>
      <c r="B108"/>
      <c r="C108"/>
      <c r="D108"/>
      <c r="E108"/>
      <c r="F108"/>
      <c r="G108"/>
      <c r="H108"/>
      <c r="I108"/>
      <c r="J108" s="46"/>
      <c r="K108"/>
      <c r="L108"/>
      <c r="M108"/>
      <c r="N108"/>
      <c r="O108"/>
      <c r="P108"/>
      <c r="Q108"/>
      <c r="R108"/>
    </row>
    <row r="109" spans="1:18" ht="17.149999999999999" customHeight="1" x14ac:dyDescent="0.2">
      <c r="A109" s="46"/>
      <c r="B109"/>
      <c r="C109"/>
      <c r="D109"/>
      <c r="E109"/>
      <c r="F109"/>
      <c r="G109"/>
      <c r="H109"/>
      <c r="I109"/>
      <c r="J109" s="46"/>
      <c r="K109"/>
      <c r="L109"/>
      <c r="M109"/>
      <c r="N109"/>
      <c r="O109"/>
      <c r="P109"/>
      <c r="Q109"/>
      <c r="R109"/>
    </row>
    <row r="110" spans="1:18" ht="17.149999999999999" customHeight="1" x14ac:dyDescent="0.2">
      <c r="A110" s="46"/>
      <c r="B110"/>
      <c r="C110"/>
      <c r="D110"/>
      <c r="E110"/>
      <c r="F110"/>
      <c r="G110"/>
      <c r="H110"/>
      <c r="I110"/>
      <c r="J110" s="46"/>
      <c r="K110"/>
      <c r="L110"/>
      <c r="M110"/>
      <c r="N110"/>
      <c r="O110"/>
      <c r="P110"/>
      <c r="Q110"/>
      <c r="R110"/>
    </row>
    <row r="111" spans="1:18" ht="17.149999999999999" customHeight="1" x14ac:dyDescent="0.2">
      <c r="A111" s="46"/>
      <c r="B111"/>
      <c r="C111"/>
      <c r="D111"/>
      <c r="E111"/>
      <c r="F111"/>
      <c r="G111"/>
      <c r="H111"/>
      <c r="I111"/>
      <c r="J111" s="46"/>
      <c r="K111"/>
      <c r="L111"/>
      <c r="M111"/>
      <c r="N111"/>
      <c r="O111"/>
      <c r="P111"/>
      <c r="Q111"/>
      <c r="R111"/>
    </row>
    <row r="112" spans="1:18" ht="17.149999999999999" customHeight="1" x14ac:dyDescent="0.2">
      <c r="A112" s="46"/>
      <c r="B112"/>
      <c r="C112"/>
      <c r="D112"/>
      <c r="E112"/>
      <c r="F112"/>
      <c r="G112"/>
      <c r="H112"/>
      <c r="I112"/>
      <c r="J112" s="46"/>
      <c r="K112"/>
      <c r="L112"/>
      <c r="M112"/>
      <c r="N112"/>
      <c r="O112"/>
      <c r="P112"/>
      <c r="Q112"/>
      <c r="R112"/>
    </row>
    <row r="113" spans="1:18" ht="17.149999999999999" customHeight="1" x14ac:dyDescent="0.2">
      <c r="A113" s="46"/>
      <c r="B113"/>
      <c r="C113"/>
      <c r="D113"/>
      <c r="E113"/>
      <c r="F113"/>
      <c r="G113"/>
      <c r="H113"/>
      <c r="I113"/>
      <c r="J113" s="46"/>
      <c r="K113"/>
      <c r="L113"/>
      <c r="M113"/>
      <c r="N113"/>
      <c r="O113"/>
      <c r="P113"/>
      <c r="Q113"/>
      <c r="R113"/>
    </row>
    <row r="114" spans="1:18" ht="17.149999999999999" customHeight="1" x14ac:dyDescent="0.2">
      <c r="A114" s="46"/>
      <c r="B114"/>
      <c r="C114"/>
      <c r="D114"/>
      <c r="E114"/>
      <c r="F114"/>
      <c r="G114"/>
      <c r="H114"/>
      <c r="I114"/>
      <c r="J114" s="46"/>
      <c r="K114"/>
      <c r="L114"/>
      <c r="M114"/>
      <c r="N114"/>
      <c r="O114"/>
      <c r="P114"/>
      <c r="Q114"/>
      <c r="R114"/>
    </row>
    <row r="115" spans="1:18" ht="17.149999999999999" customHeight="1" x14ac:dyDescent="0.2">
      <c r="A115" s="46"/>
      <c r="B115"/>
      <c r="C115"/>
      <c r="D115"/>
      <c r="E115"/>
      <c r="F115"/>
      <c r="G115"/>
      <c r="H115"/>
      <c r="I115"/>
      <c r="J115" s="46"/>
      <c r="K115"/>
      <c r="L115"/>
      <c r="M115"/>
      <c r="N115"/>
      <c r="O115"/>
      <c r="P115"/>
      <c r="Q115"/>
      <c r="R115"/>
    </row>
    <row r="116" spans="1:18" ht="17.149999999999999" customHeight="1" x14ac:dyDescent="0.2">
      <c r="A116" s="46"/>
      <c r="B116"/>
      <c r="C116"/>
      <c r="D116"/>
      <c r="E116"/>
      <c r="F116"/>
      <c r="G116"/>
      <c r="H116"/>
      <c r="I116"/>
      <c r="J116" s="46"/>
      <c r="K116"/>
      <c r="L116"/>
      <c r="M116"/>
      <c r="N116"/>
      <c r="O116"/>
      <c r="P116"/>
      <c r="Q116"/>
      <c r="R116"/>
    </row>
    <row r="117" spans="1:18" s="3" customFormat="1" ht="17.149999999999999" customHeight="1" x14ac:dyDescent="0.2">
      <c r="A117" s="46"/>
      <c r="B117"/>
      <c r="C117"/>
      <c r="D117"/>
      <c r="E117"/>
      <c r="F117"/>
      <c r="G117"/>
      <c r="H117"/>
      <c r="I117"/>
      <c r="J117" s="46"/>
      <c r="K117"/>
      <c r="L117"/>
      <c r="M117"/>
      <c r="N117"/>
      <c r="O117"/>
      <c r="P117"/>
      <c r="Q117"/>
      <c r="R117"/>
    </row>
    <row r="118" spans="1:18" s="3" customFormat="1" ht="17.149999999999999" customHeight="1" x14ac:dyDescent="0.2">
      <c r="A118" s="46"/>
      <c r="B118"/>
      <c r="C118"/>
      <c r="D118"/>
      <c r="E118"/>
      <c r="F118"/>
      <c r="G118"/>
      <c r="H118"/>
      <c r="I118"/>
      <c r="J118" s="46"/>
      <c r="K118"/>
      <c r="L118"/>
      <c r="M118"/>
      <c r="N118"/>
      <c r="O118"/>
      <c r="P118"/>
      <c r="Q118"/>
      <c r="R118"/>
    </row>
    <row r="119" spans="1:18" s="5" customFormat="1" ht="17.149999999999999" customHeight="1" x14ac:dyDescent="0.2">
      <c r="A119" s="46"/>
      <c r="B119"/>
      <c r="C119"/>
      <c r="D119"/>
      <c r="E119"/>
      <c r="F119"/>
      <c r="G119"/>
      <c r="H119"/>
      <c r="I119"/>
      <c r="J119" s="46"/>
      <c r="K119"/>
      <c r="L119"/>
      <c r="M119"/>
      <c r="N119"/>
      <c r="O119"/>
      <c r="P119"/>
      <c r="Q119"/>
      <c r="R119"/>
    </row>
    <row r="120" spans="1:18" ht="17.149999999999999" customHeight="1" x14ac:dyDescent="0.2">
      <c r="A120" s="46"/>
      <c r="B120"/>
      <c r="C120"/>
      <c r="D120"/>
      <c r="E120"/>
      <c r="F120"/>
      <c r="G120"/>
      <c r="H120"/>
      <c r="I120"/>
      <c r="J120" s="46"/>
      <c r="K120"/>
      <c r="L120"/>
      <c r="M120"/>
      <c r="N120"/>
      <c r="O120"/>
      <c r="P120"/>
      <c r="Q120"/>
      <c r="R120"/>
    </row>
    <row r="121" spans="1:18" ht="17.149999999999999" customHeight="1" x14ac:dyDescent="0.2">
      <c r="A121" s="46"/>
      <c r="B121"/>
      <c r="C121"/>
      <c r="D121"/>
      <c r="E121"/>
      <c r="F121"/>
      <c r="G121"/>
      <c r="H121"/>
      <c r="I121"/>
      <c r="J121" s="46"/>
      <c r="K121"/>
      <c r="L121"/>
      <c r="M121"/>
      <c r="N121"/>
      <c r="O121"/>
      <c r="P121"/>
      <c r="Q121"/>
      <c r="R121"/>
    </row>
    <row r="122" spans="1:18" ht="17.149999999999999" customHeight="1" x14ac:dyDescent="0.2">
      <c r="A122" s="46"/>
      <c r="B122"/>
      <c r="C122"/>
      <c r="D122"/>
      <c r="E122"/>
      <c r="F122"/>
      <c r="G122"/>
      <c r="H122"/>
      <c r="I122"/>
      <c r="J122" s="46"/>
      <c r="K122"/>
      <c r="L122"/>
      <c r="M122"/>
      <c r="N122"/>
      <c r="O122"/>
      <c r="P122"/>
      <c r="Q122"/>
      <c r="R122"/>
    </row>
    <row r="123" spans="1:18" ht="17.149999999999999" customHeight="1" x14ac:dyDescent="0.2">
      <c r="A123" s="46"/>
      <c r="B123"/>
      <c r="C123"/>
      <c r="D123"/>
      <c r="E123"/>
      <c r="F123"/>
      <c r="G123"/>
      <c r="H123"/>
      <c r="I123"/>
      <c r="J123" s="46"/>
      <c r="K123"/>
      <c r="L123"/>
      <c r="M123"/>
      <c r="N123"/>
      <c r="O123"/>
      <c r="P123"/>
      <c r="Q123"/>
      <c r="R123"/>
    </row>
    <row r="124" spans="1:18" s="3" customFormat="1" ht="17.149999999999999" customHeight="1" x14ac:dyDescent="0.2">
      <c r="A124" s="46"/>
      <c r="B124"/>
      <c r="C124"/>
      <c r="D124"/>
      <c r="E124"/>
      <c r="F124"/>
      <c r="G124"/>
      <c r="H124"/>
      <c r="I124"/>
      <c r="J124" s="46"/>
      <c r="K124"/>
      <c r="L124"/>
      <c r="M124"/>
      <c r="N124"/>
      <c r="O124"/>
      <c r="P124"/>
      <c r="Q124"/>
      <c r="R124"/>
    </row>
    <row r="125" spans="1:18" ht="17.149999999999999" customHeight="1" x14ac:dyDescent="0.2">
      <c r="A125" s="46"/>
      <c r="B125"/>
      <c r="C125"/>
      <c r="D125"/>
      <c r="E125"/>
      <c r="F125"/>
      <c r="G125"/>
      <c r="H125"/>
      <c r="I125"/>
      <c r="J125" s="46"/>
      <c r="K125"/>
      <c r="L125"/>
      <c r="M125"/>
      <c r="N125"/>
      <c r="O125"/>
      <c r="P125"/>
      <c r="Q125"/>
      <c r="R125"/>
    </row>
    <row r="126" spans="1:18" ht="17.149999999999999" customHeight="1" x14ac:dyDescent="0.2">
      <c r="A126" s="46"/>
      <c r="B126"/>
      <c r="C126"/>
      <c r="D126"/>
      <c r="E126"/>
      <c r="F126"/>
      <c r="G126"/>
      <c r="H126"/>
      <c r="I126"/>
      <c r="J126" s="46"/>
      <c r="K126"/>
      <c r="L126"/>
      <c r="M126"/>
      <c r="N126"/>
      <c r="O126"/>
      <c r="P126"/>
      <c r="Q126"/>
      <c r="R126"/>
    </row>
    <row r="127" spans="1:18" ht="17.149999999999999" customHeight="1" x14ac:dyDescent="0.2">
      <c r="A127" s="46"/>
      <c r="B127"/>
      <c r="C127"/>
      <c r="D127"/>
      <c r="E127"/>
      <c r="F127"/>
      <c r="G127"/>
      <c r="H127"/>
      <c r="I127"/>
      <c r="J127" s="46"/>
      <c r="K127"/>
      <c r="L127"/>
      <c r="M127"/>
      <c r="N127"/>
      <c r="O127"/>
      <c r="P127"/>
      <c r="Q127"/>
      <c r="R127"/>
    </row>
    <row r="128" spans="1:18" ht="17.149999999999999" customHeight="1" x14ac:dyDescent="0.2">
      <c r="A128" s="46"/>
      <c r="B128"/>
      <c r="C128"/>
      <c r="D128"/>
      <c r="E128"/>
      <c r="F128"/>
      <c r="G128"/>
      <c r="H128"/>
      <c r="I128"/>
      <c r="J128" s="46"/>
      <c r="K128"/>
      <c r="L128"/>
      <c r="M128"/>
      <c r="N128"/>
      <c r="O128"/>
      <c r="P128"/>
      <c r="Q128"/>
      <c r="R128"/>
    </row>
    <row r="129" spans="1:18" ht="17.149999999999999" customHeight="1" x14ac:dyDescent="0.2">
      <c r="A129" s="46"/>
      <c r="B129"/>
      <c r="C129"/>
      <c r="D129"/>
      <c r="E129"/>
      <c r="F129"/>
      <c r="G129"/>
      <c r="H129"/>
      <c r="I129"/>
      <c r="J129" s="46"/>
      <c r="K129"/>
      <c r="L129"/>
      <c r="M129"/>
      <c r="N129"/>
      <c r="O129"/>
      <c r="P129"/>
      <c r="Q129"/>
      <c r="R129"/>
    </row>
    <row r="130" spans="1:18" ht="17.149999999999999" customHeight="1" x14ac:dyDescent="0.2">
      <c r="A130" s="46"/>
      <c r="B130"/>
      <c r="C130"/>
      <c r="D130"/>
      <c r="E130"/>
      <c r="F130"/>
      <c r="G130"/>
      <c r="H130"/>
      <c r="I130"/>
      <c r="J130" s="46"/>
      <c r="K130"/>
      <c r="L130"/>
      <c r="M130"/>
      <c r="N130"/>
      <c r="O130"/>
      <c r="P130"/>
      <c r="Q130"/>
      <c r="R130"/>
    </row>
    <row r="131" spans="1:18" ht="17.149999999999999" customHeight="1" x14ac:dyDescent="0.2">
      <c r="A131" s="46"/>
      <c r="B131"/>
      <c r="C131"/>
      <c r="D131"/>
      <c r="E131"/>
      <c r="F131"/>
      <c r="G131"/>
      <c r="H131"/>
      <c r="I131"/>
      <c r="J131" s="46"/>
      <c r="K131"/>
      <c r="L131"/>
      <c r="M131"/>
      <c r="N131"/>
      <c r="O131"/>
      <c r="P131"/>
      <c r="Q131"/>
      <c r="R131"/>
    </row>
    <row r="132" spans="1:18" ht="17.149999999999999" customHeight="1" x14ac:dyDescent="0.2">
      <c r="A132" s="46"/>
      <c r="B132"/>
      <c r="C132"/>
      <c r="D132"/>
      <c r="E132"/>
      <c r="F132"/>
      <c r="G132"/>
      <c r="H132"/>
      <c r="I132"/>
      <c r="J132" s="46"/>
      <c r="K132"/>
      <c r="L132"/>
      <c r="M132"/>
      <c r="N132"/>
      <c r="O132"/>
      <c r="P132"/>
      <c r="Q132"/>
      <c r="R132"/>
    </row>
    <row r="133" spans="1:18" ht="17.149999999999999" customHeight="1" x14ac:dyDescent="0.2">
      <c r="A133" s="46"/>
      <c r="B133"/>
      <c r="C133"/>
      <c r="D133"/>
      <c r="E133"/>
      <c r="F133"/>
      <c r="G133"/>
      <c r="H133"/>
      <c r="I133"/>
      <c r="J133" s="46"/>
      <c r="K133"/>
      <c r="L133"/>
      <c r="M133"/>
      <c r="N133"/>
      <c r="O133"/>
      <c r="P133"/>
      <c r="Q133"/>
      <c r="R133"/>
    </row>
    <row r="134" spans="1:18" s="3" customFormat="1" ht="17.149999999999999" customHeight="1" x14ac:dyDescent="0.2">
      <c r="A134" s="46"/>
      <c r="B134"/>
      <c r="C134"/>
      <c r="D134"/>
      <c r="E134"/>
      <c r="F134"/>
      <c r="G134"/>
      <c r="H134"/>
      <c r="I134"/>
      <c r="J134" s="46"/>
      <c r="K134"/>
      <c r="L134"/>
      <c r="M134"/>
      <c r="N134"/>
      <c r="O134"/>
      <c r="P134"/>
      <c r="Q134"/>
      <c r="R134"/>
    </row>
    <row r="135" spans="1:18" s="5" customFormat="1" ht="16.5" customHeight="1" x14ac:dyDescent="0.2">
      <c r="A135" s="46"/>
      <c r="B135"/>
      <c r="C135"/>
      <c r="D135"/>
      <c r="E135"/>
      <c r="F135"/>
      <c r="G135"/>
      <c r="H135"/>
      <c r="I135"/>
      <c r="J135" s="46"/>
      <c r="K135"/>
      <c r="L135"/>
      <c r="M135"/>
      <c r="N135"/>
      <c r="O135"/>
      <c r="P135"/>
      <c r="Q135"/>
      <c r="R135"/>
    </row>
    <row r="136" spans="1:18" s="5" customFormat="1" ht="16.5" customHeight="1" x14ac:dyDescent="0.2">
      <c r="A136" s="46"/>
      <c r="B136"/>
      <c r="C136"/>
      <c r="D136"/>
      <c r="E136"/>
      <c r="F136"/>
      <c r="G136"/>
      <c r="H136"/>
      <c r="I136"/>
      <c r="J136" s="46"/>
      <c r="K136"/>
      <c r="L136"/>
      <c r="M136"/>
      <c r="N136"/>
      <c r="O136"/>
      <c r="P136"/>
      <c r="Q136"/>
      <c r="R136"/>
    </row>
    <row r="137" spans="1:18" ht="17.149999999999999" customHeight="1" x14ac:dyDescent="0.2">
      <c r="A137" s="46"/>
      <c r="B137"/>
      <c r="C137"/>
      <c r="D137"/>
      <c r="E137"/>
      <c r="F137"/>
      <c r="G137"/>
      <c r="H137"/>
      <c r="I137"/>
      <c r="J137" s="46"/>
      <c r="K137"/>
      <c r="L137"/>
      <c r="M137"/>
      <c r="N137"/>
      <c r="O137"/>
      <c r="P137"/>
      <c r="Q137"/>
      <c r="R137"/>
    </row>
    <row r="138" spans="1:18" ht="17.149999999999999" customHeight="1" x14ac:dyDescent="0.2">
      <c r="A138" s="46"/>
      <c r="B138"/>
      <c r="C138"/>
      <c r="D138"/>
      <c r="E138"/>
      <c r="F138"/>
      <c r="G138"/>
      <c r="H138"/>
      <c r="I138"/>
      <c r="J138" s="46"/>
      <c r="K138"/>
      <c r="L138"/>
      <c r="M138"/>
      <c r="N138"/>
      <c r="O138"/>
      <c r="P138"/>
      <c r="Q138"/>
      <c r="R138"/>
    </row>
    <row r="139" spans="1:18" ht="17.149999999999999" customHeight="1" x14ac:dyDescent="0.2">
      <c r="A139" s="46"/>
      <c r="B139"/>
      <c r="C139"/>
      <c r="D139"/>
      <c r="E139"/>
      <c r="F139"/>
      <c r="G139"/>
      <c r="H139"/>
      <c r="I139"/>
      <c r="J139" s="46"/>
      <c r="K139"/>
      <c r="L139"/>
      <c r="M139"/>
      <c r="N139"/>
      <c r="O139"/>
      <c r="P139"/>
      <c r="Q139"/>
      <c r="R139"/>
    </row>
    <row r="140" spans="1:18" ht="17.149999999999999" customHeight="1" x14ac:dyDescent="0.2">
      <c r="A140" s="46"/>
      <c r="B140"/>
      <c r="C140"/>
      <c r="D140"/>
      <c r="E140"/>
      <c r="F140"/>
      <c r="G140"/>
      <c r="H140"/>
      <c r="I140"/>
      <c r="J140" s="46"/>
      <c r="K140"/>
      <c r="L140"/>
      <c r="M140"/>
      <c r="N140"/>
      <c r="O140"/>
      <c r="P140"/>
      <c r="Q140"/>
      <c r="R140"/>
    </row>
    <row r="141" spans="1:18" s="3" customFormat="1" ht="17.149999999999999" customHeight="1" x14ac:dyDescent="0.2">
      <c r="A141" s="46"/>
      <c r="B141"/>
      <c r="C141"/>
      <c r="D141"/>
      <c r="E141"/>
      <c r="F141"/>
      <c r="G141"/>
      <c r="H141"/>
      <c r="I141"/>
      <c r="J141" s="46"/>
      <c r="K141"/>
      <c r="L141"/>
      <c r="M141"/>
      <c r="N141"/>
      <c r="O141"/>
      <c r="P141"/>
      <c r="Q141"/>
      <c r="R141"/>
    </row>
    <row r="142" spans="1:18" ht="17.149999999999999" customHeight="1" x14ac:dyDescent="0.2">
      <c r="A142" s="46"/>
      <c r="B142"/>
      <c r="C142"/>
      <c r="D142"/>
      <c r="E142"/>
      <c r="F142"/>
      <c r="G142"/>
      <c r="H142"/>
      <c r="I142"/>
      <c r="J142" s="46"/>
      <c r="K142"/>
      <c r="L142"/>
      <c r="M142"/>
      <c r="N142"/>
      <c r="O142"/>
      <c r="P142"/>
      <c r="Q142"/>
      <c r="R142"/>
    </row>
    <row r="143" spans="1:18" ht="17.149999999999999" customHeight="1" x14ac:dyDescent="0.2">
      <c r="A143" s="46"/>
      <c r="B143"/>
      <c r="C143"/>
      <c r="D143"/>
      <c r="E143"/>
      <c r="F143"/>
      <c r="G143"/>
      <c r="H143"/>
      <c r="I143"/>
      <c r="J143" s="46"/>
      <c r="K143"/>
      <c r="L143"/>
      <c r="M143"/>
      <c r="N143"/>
      <c r="O143"/>
      <c r="P143"/>
      <c r="Q143"/>
      <c r="R143"/>
    </row>
    <row r="144" spans="1:18" ht="17.149999999999999" customHeight="1" x14ac:dyDescent="0.2">
      <c r="A144" s="46"/>
      <c r="B144"/>
      <c r="C144"/>
      <c r="D144"/>
      <c r="E144"/>
      <c r="F144"/>
      <c r="G144"/>
      <c r="H144"/>
      <c r="I144"/>
      <c r="J144" s="46"/>
      <c r="K144"/>
      <c r="L144"/>
      <c r="M144"/>
      <c r="N144"/>
      <c r="O144"/>
      <c r="P144"/>
      <c r="Q144"/>
      <c r="R144"/>
    </row>
    <row r="145" spans="1:18" ht="17.149999999999999" customHeight="1" x14ac:dyDescent="0.2">
      <c r="A145" s="46"/>
      <c r="B145"/>
      <c r="C145"/>
      <c r="D145"/>
      <c r="E145"/>
      <c r="F145"/>
      <c r="G145"/>
      <c r="H145"/>
      <c r="I145"/>
      <c r="J145" s="46"/>
      <c r="K145"/>
      <c r="L145"/>
      <c r="M145"/>
      <c r="N145"/>
      <c r="O145"/>
      <c r="P145"/>
      <c r="Q145"/>
      <c r="R145"/>
    </row>
    <row r="146" spans="1:18" ht="17.149999999999999" customHeight="1" x14ac:dyDescent="0.2">
      <c r="A146" s="46"/>
      <c r="B146"/>
      <c r="C146"/>
      <c r="D146"/>
      <c r="E146"/>
      <c r="F146"/>
      <c r="G146"/>
      <c r="H146"/>
      <c r="I146"/>
      <c r="J146" s="46"/>
      <c r="K146"/>
      <c r="L146"/>
      <c r="M146"/>
      <c r="N146"/>
      <c r="O146"/>
      <c r="P146"/>
      <c r="Q146"/>
      <c r="R146"/>
    </row>
    <row r="147" spans="1:18" ht="17.149999999999999" customHeight="1" x14ac:dyDescent="0.2">
      <c r="A147" s="46"/>
      <c r="B147"/>
      <c r="C147"/>
      <c r="D147"/>
      <c r="E147"/>
      <c r="F147"/>
      <c r="G147"/>
      <c r="H147"/>
      <c r="I147"/>
      <c r="J147" s="46"/>
      <c r="K147"/>
      <c r="L147"/>
      <c r="M147"/>
      <c r="N147"/>
      <c r="O147"/>
      <c r="P147"/>
      <c r="Q147"/>
      <c r="R147"/>
    </row>
    <row r="148" spans="1:18" ht="17.149999999999999" customHeight="1" x14ac:dyDescent="0.2">
      <c r="A148" s="46"/>
      <c r="B148"/>
      <c r="C148"/>
      <c r="D148"/>
      <c r="E148"/>
      <c r="F148"/>
      <c r="G148"/>
      <c r="H148"/>
      <c r="I148"/>
      <c r="J148" s="46"/>
      <c r="K148"/>
      <c r="L148"/>
      <c r="M148"/>
      <c r="N148"/>
      <c r="O148"/>
      <c r="P148"/>
      <c r="Q148"/>
      <c r="R148"/>
    </row>
    <row r="149" spans="1:18" ht="17.149999999999999" customHeight="1" x14ac:dyDescent="0.2">
      <c r="A149" s="46"/>
      <c r="B149"/>
      <c r="C149"/>
      <c r="D149"/>
      <c r="E149"/>
      <c r="F149"/>
      <c r="G149"/>
      <c r="H149"/>
      <c r="I149"/>
      <c r="J149" s="46"/>
      <c r="K149"/>
      <c r="L149"/>
      <c r="M149"/>
      <c r="N149"/>
      <c r="O149"/>
      <c r="P149"/>
      <c r="Q149"/>
      <c r="R149"/>
    </row>
    <row r="150" spans="1:18" ht="17.149999999999999" customHeight="1" x14ac:dyDescent="0.2">
      <c r="A150" s="46"/>
      <c r="B150"/>
      <c r="C150"/>
      <c r="D150"/>
      <c r="E150"/>
      <c r="F150"/>
      <c r="G150"/>
      <c r="H150"/>
      <c r="I150"/>
      <c r="J150" s="46"/>
      <c r="K150"/>
      <c r="L150"/>
      <c r="M150"/>
      <c r="N150"/>
      <c r="O150"/>
      <c r="P150"/>
      <c r="Q150"/>
      <c r="R150"/>
    </row>
    <row r="151" spans="1:18" s="3" customFormat="1" ht="17.149999999999999" customHeight="1" x14ac:dyDescent="0.2">
      <c r="A151" s="46"/>
      <c r="B151"/>
      <c r="C151"/>
      <c r="D151"/>
      <c r="E151"/>
      <c r="F151"/>
      <c r="G151"/>
      <c r="H151"/>
      <c r="I151"/>
      <c r="J151" s="46"/>
      <c r="K151"/>
      <c r="L151"/>
      <c r="M151"/>
      <c r="N151"/>
      <c r="O151"/>
      <c r="P151"/>
      <c r="Q151"/>
      <c r="R151"/>
    </row>
    <row r="152" spans="1:18" ht="14.15" customHeight="1" x14ac:dyDescent="0.2">
      <c r="A152" s="46"/>
      <c r="B152"/>
      <c r="C152"/>
      <c r="D152"/>
      <c r="E152"/>
      <c r="F152"/>
      <c r="G152"/>
      <c r="H152"/>
      <c r="I152"/>
      <c r="J152" s="46"/>
      <c r="K152"/>
      <c r="L152"/>
      <c r="M152"/>
      <c r="N152"/>
      <c r="O152"/>
      <c r="P152"/>
      <c r="Q152"/>
      <c r="R152"/>
    </row>
    <row r="153" spans="1:18" ht="14.15" customHeight="1" x14ac:dyDescent="0.2">
      <c r="Q153"/>
      <c r="R153"/>
    </row>
    <row r="154" spans="1:18" ht="14.15" customHeight="1" x14ac:dyDescent="0.2">
      <c r="Q154"/>
      <c r="R154"/>
    </row>
  </sheetData>
  <mergeCells count="48">
    <mergeCell ref="A3:B4"/>
    <mergeCell ref="C3:C4"/>
    <mergeCell ref="A37:B38"/>
    <mergeCell ref="C37:C38"/>
    <mergeCell ref="H44:I44"/>
    <mergeCell ref="G4:I4"/>
    <mergeCell ref="A54:B55"/>
    <mergeCell ref="C54:C55"/>
    <mergeCell ref="H61:I61"/>
    <mergeCell ref="H10:I10"/>
    <mergeCell ref="A20:B21"/>
    <mergeCell ref="C20:C21"/>
    <mergeCell ref="H27:I27"/>
    <mergeCell ref="G21:I21"/>
    <mergeCell ref="G38:I38"/>
    <mergeCell ref="G55:I55"/>
    <mergeCell ref="H95:I95"/>
    <mergeCell ref="A88:B89"/>
    <mergeCell ref="C71:C72"/>
    <mergeCell ref="H78:I78"/>
    <mergeCell ref="C88:C89"/>
    <mergeCell ref="A71:B72"/>
    <mergeCell ref="G72:I72"/>
    <mergeCell ref="G89:I89"/>
    <mergeCell ref="L3:L4"/>
    <mergeCell ref="Q10:R10"/>
    <mergeCell ref="J20:K21"/>
    <mergeCell ref="L20:L21"/>
    <mergeCell ref="Q27:R27"/>
    <mergeCell ref="J3:K4"/>
    <mergeCell ref="P4:R4"/>
    <mergeCell ref="P21:R21"/>
    <mergeCell ref="L37:L38"/>
    <mergeCell ref="Q44:R44"/>
    <mergeCell ref="J54:K55"/>
    <mergeCell ref="L54:L55"/>
    <mergeCell ref="Q61:R61"/>
    <mergeCell ref="J37:K38"/>
    <mergeCell ref="P38:R38"/>
    <mergeCell ref="P55:R55"/>
    <mergeCell ref="L71:L72"/>
    <mergeCell ref="Q78:R78"/>
    <mergeCell ref="J88:K89"/>
    <mergeCell ref="L88:L89"/>
    <mergeCell ref="Q95:R95"/>
    <mergeCell ref="J71:K72"/>
    <mergeCell ref="P72:R72"/>
    <mergeCell ref="P89:R89"/>
  </mergeCells>
  <phoneticPr fontId="3"/>
  <printOptions horizontalCentered="1"/>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EC4F-E410-4255-A90D-4E47099450B0}">
  <sheetPr codeName="Sheet5"/>
  <dimension ref="A2:R154"/>
  <sheetViews>
    <sheetView showGridLines="0" showRowColHeaders="0" showRuler="0" view="pageLayout" zoomScale="60" zoomScaleNormal="100" zoomScalePageLayoutView="60" workbookViewId="0">
      <selection activeCell="I16" sqref="I16"/>
    </sheetView>
  </sheetViews>
  <sheetFormatPr defaultColWidth="8.703125" defaultRowHeight="14.15" customHeight="1" x14ac:dyDescent="0.2"/>
  <cols>
    <col min="1" max="1" width="8.703125" style="43" customWidth="1"/>
    <col min="2" max="4" width="8.703125" style="2" customWidth="1"/>
    <col min="5" max="5" width="7.1171875" style="2" customWidth="1"/>
    <col min="6" max="6" width="7.29296875" style="2" customWidth="1"/>
    <col min="7" max="7" width="1.41015625" style="2" customWidth="1"/>
    <col min="8" max="9" width="8.703125" style="2" customWidth="1"/>
    <col min="10" max="10" width="8.703125" style="43" customWidth="1"/>
    <col min="11" max="13" width="8.703125" style="2" customWidth="1"/>
    <col min="14" max="15" width="7.29296875" style="2" customWidth="1"/>
    <col min="16" max="16" width="1.41015625" style="2" customWidth="1"/>
    <col min="17" max="18" width="8.703125" style="2" customWidth="1"/>
    <col min="19" max="16384" width="8.703125" style="2"/>
  </cols>
  <sheetData>
    <row r="2" spans="1:18" ht="17.149999999999999" customHeight="1" x14ac:dyDescent="0.2">
      <c r="A2" s="42" t="str">
        <f ca="1">TEXT(EDATE(TODAY(),-1),"yyyy年m月")</f>
        <v>2025年4月</v>
      </c>
      <c r="B2" s="10" t="s">
        <v>57</v>
      </c>
      <c r="C2" s="78" t="s">
        <v>58</v>
      </c>
      <c r="D2" s="6" t="s">
        <v>59</v>
      </c>
      <c r="I2"/>
      <c r="J2" s="77" t="str">
        <f ca="1">TEXT(EDATE(TODAY(),-1),"yyyy年m月")</f>
        <v>2025年4月</v>
      </c>
      <c r="K2" s="10" t="s">
        <v>57</v>
      </c>
      <c r="L2" s="78" t="s">
        <v>58</v>
      </c>
      <c r="M2" s="6" t="s">
        <v>59</v>
      </c>
      <c r="R2"/>
    </row>
    <row r="3" spans="1:18" ht="17.149999999999999" customHeight="1" x14ac:dyDescent="0.2">
      <c r="A3" s="172" t="str">
        <f>入力sheet!B14</f>
        <v>日高 康次</v>
      </c>
      <c r="B3" s="172"/>
      <c r="C3" s="169" t="s">
        <v>61</v>
      </c>
      <c r="H3" s="5" t="s">
        <v>62</v>
      </c>
      <c r="I3" s="28" t="s">
        <v>168</v>
      </c>
      <c r="J3" s="172" t="str">
        <f>入力sheet!B20</f>
        <v>渡邊 なる</v>
      </c>
      <c r="K3" s="172"/>
      <c r="L3" s="169" t="s">
        <v>61</v>
      </c>
      <c r="Q3" s="5" t="s">
        <v>62</v>
      </c>
      <c r="R3" s="28" t="s">
        <v>174</v>
      </c>
    </row>
    <row r="4" spans="1:18" ht="17.149999999999999" customHeight="1" x14ac:dyDescent="0.2">
      <c r="A4" s="172"/>
      <c r="B4" s="172"/>
      <c r="C4" s="169"/>
      <c r="F4" s="3" t="s">
        <v>66</v>
      </c>
      <c r="G4" s="173">
        <f ca="1">DATE(YEAR(TODAY()),MONTH(TODAY()),20)</f>
        <v>45797</v>
      </c>
      <c r="H4" s="174"/>
      <c r="I4" s="174"/>
      <c r="J4" s="172"/>
      <c r="K4" s="172"/>
      <c r="L4" s="169"/>
      <c r="O4" s="3" t="s">
        <v>66</v>
      </c>
      <c r="P4" s="173">
        <f ca="1">DATE(YEAR(TODAY()),MONTH(TODAY()),20)</f>
        <v>45797</v>
      </c>
      <c r="Q4" s="174"/>
      <c r="R4" s="174"/>
    </row>
    <row r="5" spans="1:18" ht="17.149999999999999" customHeight="1" x14ac:dyDescent="0.2"/>
    <row r="6" spans="1:18" s="3" customFormat="1" ht="17.149999999999999" customHeight="1" x14ac:dyDescent="0.2">
      <c r="A6" s="44" t="s">
        <v>67</v>
      </c>
      <c r="B6" s="8" t="s">
        <v>68</v>
      </c>
      <c r="C6" s="8" t="s">
        <v>45</v>
      </c>
      <c r="D6" s="8"/>
      <c r="E6" s="8"/>
      <c r="F6" s="8" t="s">
        <v>70</v>
      </c>
      <c r="H6" s="8" t="s">
        <v>71</v>
      </c>
      <c r="I6" s="1">
        <v>20</v>
      </c>
      <c r="J6" s="44" t="s">
        <v>67</v>
      </c>
      <c r="K6" s="8" t="s">
        <v>68</v>
      </c>
      <c r="L6" s="8" t="s">
        <v>45</v>
      </c>
      <c r="M6" s="8"/>
      <c r="N6" s="8"/>
      <c r="O6" s="8" t="s">
        <v>70</v>
      </c>
      <c r="Q6" s="8" t="s">
        <v>71</v>
      </c>
      <c r="R6" s="1"/>
    </row>
    <row r="7" spans="1:18" ht="17.149999999999999" customHeight="1" x14ac:dyDescent="0.2">
      <c r="A7" s="156" t="str">
        <f>入力sheet!$T$3</f>
        <v>DM</v>
      </c>
      <c r="B7" s="1">
        <v>22</v>
      </c>
      <c r="C7" s="7">
        <v>100</v>
      </c>
      <c r="D7" s="9"/>
      <c r="E7" s="1"/>
      <c r="F7" s="7">
        <f t="shared" ref="F7:F10" si="0">B7*C7+D7*E7</f>
        <v>2200</v>
      </c>
      <c r="H7" s="8" t="s">
        <v>73</v>
      </c>
      <c r="I7" s="36"/>
      <c r="J7" s="156" t="str">
        <f>入力sheet!$T$3</f>
        <v>DM</v>
      </c>
      <c r="K7" s="1"/>
      <c r="L7" s="7">
        <v>100</v>
      </c>
      <c r="M7" s="9"/>
      <c r="N7" s="1"/>
      <c r="O7" s="7">
        <f t="shared" ref="O7:O12" si="1">K7*L7+M7*N7</f>
        <v>0</v>
      </c>
      <c r="Q7" s="8" t="s">
        <v>73</v>
      </c>
      <c r="R7" s="36"/>
    </row>
    <row r="8" spans="1:18" ht="17.149999999999999" customHeight="1" x14ac:dyDescent="0.2">
      <c r="A8" s="156" t="str">
        <f>入力sheet!$T$4</f>
        <v>Amazon</v>
      </c>
      <c r="B8" s="1"/>
      <c r="C8" s="7">
        <v>100</v>
      </c>
      <c r="D8" s="9"/>
      <c r="E8" s="1"/>
      <c r="F8" s="7">
        <f t="shared" si="0"/>
        <v>0</v>
      </c>
      <c r="H8" s="8" t="s">
        <v>75</v>
      </c>
      <c r="I8" s="49">
        <f>入力sheet!I14</f>
        <v>40</v>
      </c>
      <c r="J8" s="156" t="str">
        <f>入力sheet!$T$4</f>
        <v>Amazon</v>
      </c>
      <c r="K8" s="1"/>
      <c r="L8" s="7">
        <v>100</v>
      </c>
      <c r="M8" s="9"/>
      <c r="N8" s="1"/>
      <c r="O8" s="7">
        <f t="shared" si="1"/>
        <v>0</v>
      </c>
      <c r="Q8" s="8" t="s">
        <v>75</v>
      </c>
      <c r="R8" s="49">
        <f>入力sheet!I20</f>
        <v>0</v>
      </c>
    </row>
    <row r="9" spans="1:18" ht="17.149999999999999" customHeight="1" x14ac:dyDescent="0.2">
      <c r="A9" s="156" t="str">
        <f>入力sheet!$T$5</f>
        <v>ポリ蛇口</v>
      </c>
      <c r="B9" s="1">
        <v>4</v>
      </c>
      <c r="C9" s="7">
        <v>100</v>
      </c>
      <c r="D9" s="9"/>
      <c r="E9" s="1"/>
      <c r="F9" s="7">
        <f t="shared" si="0"/>
        <v>400</v>
      </c>
      <c r="J9" s="156" t="str">
        <f>入力sheet!$T$5</f>
        <v>ポリ蛇口</v>
      </c>
      <c r="K9" s="1"/>
      <c r="L9" s="7">
        <v>100</v>
      </c>
      <c r="M9" s="9"/>
      <c r="N9" s="1"/>
      <c r="O9" s="7">
        <f t="shared" si="1"/>
        <v>0</v>
      </c>
    </row>
    <row r="10" spans="1:18" ht="17.149999999999999" customHeight="1" x14ac:dyDescent="0.5">
      <c r="A10" s="156" t="str">
        <f>入力sheet!$T$6</f>
        <v>加藤紙機</v>
      </c>
      <c r="B10" s="1">
        <v>14</v>
      </c>
      <c r="C10" s="7">
        <v>100</v>
      </c>
      <c r="D10" s="9"/>
      <c r="E10" s="1"/>
      <c r="F10" s="7">
        <f t="shared" si="0"/>
        <v>1400</v>
      </c>
      <c r="H10" s="170"/>
      <c r="I10" s="171"/>
      <c r="J10" s="156" t="str">
        <f>入力sheet!$T$6</f>
        <v>加藤紙機</v>
      </c>
      <c r="K10" s="1"/>
      <c r="L10" s="7">
        <v>100</v>
      </c>
      <c r="M10" s="9"/>
      <c r="N10" s="1"/>
      <c r="O10" s="7">
        <f t="shared" si="1"/>
        <v>0</v>
      </c>
      <c r="Q10" s="170"/>
      <c r="R10" s="171"/>
    </row>
    <row r="11" spans="1:18" ht="17.149999999999999" customHeight="1" x14ac:dyDescent="0.2">
      <c r="A11" s="156">
        <f>入力sheet!$T$7</f>
        <v>0</v>
      </c>
      <c r="B11" s="1"/>
      <c r="C11" s="7"/>
      <c r="D11" s="9"/>
      <c r="E11" s="1"/>
      <c r="F11" s="7">
        <f>B11*C11+D11*E11</f>
        <v>0</v>
      </c>
      <c r="H11" s="8" t="s">
        <v>144</v>
      </c>
      <c r="I11" s="8"/>
      <c r="J11" s="156">
        <f>入力sheet!$T$7</f>
        <v>0</v>
      </c>
      <c r="K11" s="1"/>
      <c r="L11" s="7"/>
      <c r="M11" s="9"/>
      <c r="N11" s="1"/>
      <c r="O11" s="7">
        <f t="shared" si="1"/>
        <v>0</v>
      </c>
      <c r="Q11" s="8" t="s">
        <v>144</v>
      </c>
      <c r="R11" s="8"/>
    </row>
    <row r="12" spans="1:18" ht="17.149999999999999" customHeight="1" x14ac:dyDescent="0.2">
      <c r="A12" s="156">
        <f>入力sheet!$T$8</f>
        <v>0</v>
      </c>
      <c r="B12" s="1"/>
      <c r="C12" s="7"/>
      <c r="D12" s="9"/>
      <c r="E12" s="1"/>
      <c r="F12" s="7">
        <f>B12*C12+D12*E12</f>
        <v>0</v>
      </c>
      <c r="H12" s="16"/>
      <c r="I12" s="17">
        <f>300*I11</f>
        <v>0</v>
      </c>
      <c r="J12" s="156">
        <f>入力sheet!$T$8</f>
        <v>0</v>
      </c>
      <c r="K12" s="1"/>
      <c r="L12" s="7"/>
      <c r="M12" s="9"/>
      <c r="N12" s="1"/>
      <c r="O12" s="7">
        <f t="shared" si="1"/>
        <v>0</v>
      </c>
      <c r="Q12" s="16"/>
      <c r="R12" s="17">
        <f>300*R11</f>
        <v>0</v>
      </c>
    </row>
    <row r="13" spans="1:18" ht="17.149999999999999" customHeight="1" x14ac:dyDescent="0.2">
      <c r="A13" s="156" t="str">
        <f>入力sheet!$T$9</f>
        <v>特別手当</v>
      </c>
      <c r="B13" s="1">
        <f>B14</f>
        <v>40</v>
      </c>
      <c r="C13" s="7">
        <f>入力sheet!U9</f>
        <v>300</v>
      </c>
      <c r="D13" s="13"/>
      <c r="E13" s="1"/>
      <c r="F13" s="7">
        <f>C13*B13</f>
        <v>12000</v>
      </c>
      <c r="H13" s="20"/>
      <c r="I13" s="21"/>
      <c r="J13" s="156" t="str">
        <f>入力sheet!$T$9</f>
        <v>特別手当</v>
      </c>
      <c r="K13" s="1">
        <f>K14</f>
        <v>0</v>
      </c>
      <c r="L13" s="7">
        <f>入力sheet!U9</f>
        <v>300</v>
      </c>
      <c r="M13" s="13"/>
      <c r="N13" s="1"/>
      <c r="O13" s="7">
        <f>L13*K13</f>
        <v>0</v>
      </c>
      <c r="Q13" s="20"/>
      <c r="R13" s="21"/>
    </row>
    <row r="14" spans="1:18" ht="17.149999999999999" customHeight="1" x14ac:dyDescent="0.2">
      <c r="A14" s="44" t="s">
        <v>76</v>
      </c>
      <c r="B14" s="1">
        <f>SUM(B7:B12)</f>
        <v>40</v>
      </c>
      <c r="C14" s="4"/>
      <c r="D14" s="12"/>
      <c r="E14" s="8" t="s">
        <v>77</v>
      </c>
      <c r="F14" s="7">
        <f>SUM(F7:F13)</f>
        <v>16000</v>
      </c>
      <c r="H14" s="18" t="s">
        <v>78</v>
      </c>
      <c r="I14" s="19">
        <f>F14</f>
        <v>16000</v>
      </c>
      <c r="J14" s="44" t="s">
        <v>76</v>
      </c>
      <c r="K14" s="1">
        <f>SUM(K7:K12)</f>
        <v>0</v>
      </c>
      <c r="L14" s="4"/>
      <c r="M14" s="12"/>
      <c r="N14" s="8" t="s">
        <v>77</v>
      </c>
      <c r="O14" s="7">
        <f>SUM(O7:O13)</f>
        <v>0</v>
      </c>
      <c r="Q14" s="18" t="s">
        <v>78</v>
      </c>
      <c r="R14" s="19">
        <f>O14</f>
        <v>0</v>
      </c>
    </row>
    <row r="15" spans="1:18" ht="17.149999999999999" customHeight="1" x14ac:dyDescent="0.2"/>
    <row r="16" spans="1:18" s="3" customFormat="1" ht="17.149999999999999" customHeight="1" x14ac:dyDescent="0.2">
      <c r="A16" s="46"/>
      <c r="B16"/>
      <c r="C16"/>
      <c r="D16"/>
      <c r="E16"/>
      <c r="H16" s="14" t="s">
        <v>79</v>
      </c>
      <c r="I16" s="15">
        <f>I14-SUM(H12:I12)</f>
        <v>16000</v>
      </c>
      <c r="J16" s="46"/>
      <c r="K16"/>
      <c r="L16"/>
      <c r="M16"/>
      <c r="N16"/>
      <c r="Q16" s="113" t="s">
        <v>165</v>
      </c>
      <c r="R16" s="15">
        <f>R14</f>
        <v>0</v>
      </c>
    </row>
    <row r="17" spans="1:18" s="3" customFormat="1" ht="17.149999999999999" customHeight="1" x14ac:dyDescent="0.2">
      <c r="A17" s="47"/>
      <c r="B17" s="22"/>
      <c r="C17" s="22"/>
      <c r="D17" s="22"/>
      <c r="E17" s="22"/>
      <c r="F17" s="23"/>
      <c r="G17" s="23"/>
      <c r="H17" s="75" t="s">
        <v>84</v>
      </c>
      <c r="I17" s="76">
        <f>I6*180</f>
        <v>3600</v>
      </c>
      <c r="J17" s="47"/>
      <c r="K17" s="22"/>
      <c r="L17" s="22"/>
      <c r="M17" s="22"/>
      <c r="N17" s="22"/>
      <c r="O17" s="23"/>
      <c r="P17" s="23"/>
      <c r="Q17" s="25"/>
      <c r="R17" s="24"/>
    </row>
    <row r="18" spans="1:18" s="5" customFormat="1" ht="17.149999999999999" customHeight="1" x14ac:dyDescent="0.2">
      <c r="A18" s="46"/>
      <c r="B18"/>
      <c r="C18"/>
      <c r="D18"/>
      <c r="E18"/>
      <c r="F18"/>
      <c r="J18" s="100"/>
      <c r="K18" s="79"/>
      <c r="L18" s="79"/>
      <c r="M18" s="79"/>
      <c r="N18" s="79"/>
      <c r="O18" s="79"/>
      <c r="P18" s="80"/>
      <c r="Q18" s="80"/>
      <c r="R18" s="80"/>
    </row>
    <row r="19" spans="1:18" ht="17.149999999999999" customHeight="1" x14ac:dyDescent="0.2">
      <c r="A19" s="42" t="str">
        <f ca="1">TEXT(EDATE(TODAY(),-1),"yyyy年m月")</f>
        <v>2025年4月</v>
      </c>
      <c r="B19" s="10" t="s">
        <v>57</v>
      </c>
      <c r="C19" s="78" t="s">
        <v>58</v>
      </c>
      <c r="D19" s="6" t="s">
        <v>59</v>
      </c>
      <c r="I19"/>
      <c r="J19" s="77" t="str">
        <f ca="1">TEXT(EDATE(TODAY(),-1),"yyyy年m月")</f>
        <v>2025年4月</v>
      </c>
      <c r="K19" s="10" t="s">
        <v>57</v>
      </c>
      <c r="L19" s="78" t="s">
        <v>58</v>
      </c>
      <c r="M19" s="6" t="s">
        <v>59</v>
      </c>
      <c r="R19"/>
    </row>
    <row r="20" spans="1:18" ht="17.149999999999999" customHeight="1" x14ac:dyDescent="0.2">
      <c r="A20" s="172" t="str">
        <f>入力sheet!B15</f>
        <v>上川路 誠</v>
      </c>
      <c r="B20" s="172"/>
      <c r="C20" s="169" t="s">
        <v>61</v>
      </c>
      <c r="H20" s="5" t="s">
        <v>62</v>
      </c>
      <c r="I20" s="28" t="s">
        <v>169</v>
      </c>
      <c r="J20" s="172" t="str">
        <f>入力sheet!B21</f>
        <v>中山 沙弥佳</v>
      </c>
      <c r="K20" s="172"/>
      <c r="L20" s="169" t="s">
        <v>61</v>
      </c>
      <c r="Q20" s="5" t="s">
        <v>62</v>
      </c>
      <c r="R20" s="28" t="s">
        <v>175</v>
      </c>
    </row>
    <row r="21" spans="1:18" ht="17.149999999999999" customHeight="1" x14ac:dyDescent="0.2">
      <c r="A21" s="172"/>
      <c r="B21" s="172"/>
      <c r="C21" s="169"/>
      <c r="F21" s="3" t="s">
        <v>66</v>
      </c>
      <c r="G21" s="173">
        <f ca="1">DATE(YEAR(TODAY()),MONTH(TODAY()),20)</f>
        <v>45797</v>
      </c>
      <c r="H21" s="174"/>
      <c r="I21" s="174"/>
      <c r="J21" s="172"/>
      <c r="K21" s="172"/>
      <c r="L21" s="169"/>
      <c r="O21" s="3" t="s">
        <v>66</v>
      </c>
      <c r="P21" s="173">
        <f ca="1">DATE(YEAR(TODAY()),MONTH(TODAY()),20)</f>
        <v>45797</v>
      </c>
      <c r="Q21" s="174"/>
      <c r="R21" s="174"/>
    </row>
    <row r="22" spans="1:18" ht="17.149999999999999" customHeight="1" x14ac:dyDescent="0.2"/>
    <row r="23" spans="1:18" s="3" customFormat="1" ht="17.149999999999999" customHeight="1" x14ac:dyDescent="0.2">
      <c r="A23" s="44" t="s">
        <v>67</v>
      </c>
      <c r="B23" s="8" t="s">
        <v>68</v>
      </c>
      <c r="C23" s="8" t="s">
        <v>45</v>
      </c>
      <c r="D23" s="8"/>
      <c r="E23" s="8"/>
      <c r="F23" s="8" t="s">
        <v>70</v>
      </c>
      <c r="H23" s="8" t="s">
        <v>71</v>
      </c>
      <c r="I23" s="1">
        <v>7</v>
      </c>
      <c r="J23" s="44" t="s">
        <v>67</v>
      </c>
      <c r="K23" s="8" t="s">
        <v>68</v>
      </c>
      <c r="L23" s="8" t="s">
        <v>45</v>
      </c>
      <c r="M23" s="8"/>
      <c r="N23" s="8"/>
      <c r="O23" s="8" t="s">
        <v>70</v>
      </c>
      <c r="Q23" s="8" t="s">
        <v>71</v>
      </c>
      <c r="R23" s="1"/>
    </row>
    <row r="24" spans="1:18" ht="17.149999999999999" customHeight="1" x14ac:dyDescent="0.2">
      <c r="A24" s="156" t="str">
        <f>入力sheet!$T$3</f>
        <v>DM</v>
      </c>
      <c r="B24" s="1">
        <v>15</v>
      </c>
      <c r="C24" s="7">
        <v>100</v>
      </c>
      <c r="D24" s="9"/>
      <c r="E24" s="1"/>
      <c r="F24" s="7">
        <f t="shared" ref="F24:F29" si="2">B24*C24+D24*E24</f>
        <v>1500</v>
      </c>
      <c r="H24" s="8" t="s">
        <v>73</v>
      </c>
      <c r="I24" s="36"/>
      <c r="J24" s="156" t="str">
        <f>入力sheet!$T$3</f>
        <v>DM</v>
      </c>
      <c r="K24" s="4"/>
      <c r="L24" s="7"/>
      <c r="M24" s="9"/>
      <c r="N24" s="1"/>
      <c r="O24" s="7">
        <f t="shared" ref="O24:O29" si="3">K24*L24+M24*N24</f>
        <v>0</v>
      </c>
      <c r="Q24" s="8" t="s">
        <v>73</v>
      </c>
      <c r="R24" s="36"/>
    </row>
    <row r="25" spans="1:18" ht="17.149999999999999" customHeight="1" x14ac:dyDescent="0.2">
      <c r="A25" s="156" t="str">
        <f>入力sheet!$T$4</f>
        <v>Amazon</v>
      </c>
      <c r="B25" s="1">
        <v>0</v>
      </c>
      <c r="C25" s="7">
        <v>100</v>
      </c>
      <c r="D25" s="9"/>
      <c r="E25" s="1"/>
      <c r="F25" s="7">
        <f t="shared" si="2"/>
        <v>0</v>
      </c>
      <c r="H25" s="8" t="s">
        <v>75</v>
      </c>
      <c r="I25" s="49">
        <f>入力sheet!I15</f>
        <v>27</v>
      </c>
      <c r="J25" s="156" t="str">
        <f>入力sheet!$T$4</f>
        <v>Amazon</v>
      </c>
      <c r="K25" s="1"/>
      <c r="L25" s="7">
        <v>100</v>
      </c>
      <c r="M25" s="9"/>
      <c r="N25" s="1"/>
      <c r="O25" s="7">
        <f t="shared" si="3"/>
        <v>0</v>
      </c>
      <c r="Q25" s="8" t="s">
        <v>75</v>
      </c>
      <c r="R25" s="49">
        <f>入力sheet!I21</f>
        <v>0</v>
      </c>
    </row>
    <row r="26" spans="1:18" ht="17.149999999999999" customHeight="1" x14ac:dyDescent="0.2">
      <c r="A26" s="156" t="str">
        <f>入力sheet!$T$5</f>
        <v>ポリ蛇口</v>
      </c>
      <c r="B26" s="1">
        <v>0</v>
      </c>
      <c r="C26" s="7">
        <v>100</v>
      </c>
      <c r="D26" s="9"/>
      <c r="E26" s="1"/>
      <c r="F26" s="7">
        <f t="shared" si="2"/>
        <v>0</v>
      </c>
      <c r="J26" s="156" t="str">
        <f>入力sheet!$T$5</f>
        <v>ポリ蛇口</v>
      </c>
      <c r="K26" s="1"/>
      <c r="L26" s="7">
        <v>100</v>
      </c>
      <c r="M26" s="9"/>
      <c r="N26" s="1"/>
      <c r="O26" s="7">
        <f t="shared" si="3"/>
        <v>0</v>
      </c>
    </row>
    <row r="27" spans="1:18" ht="17.149999999999999" customHeight="1" x14ac:dyDescent="0.5">
      <c r="A27" s="156" t="str">
        <f>入力sheet!$T$6</f>
        <v>加藤紙機</v>
      </c>
      <c r="B27" s="1">
        <v>12</v>
      </c>
      <c r="C27" s="7">
        <v>100</v>
      </c>
      <c r="D27" s="9"/>
      <c r="E27" s="1"/>
      <c r="F27" s="7">
        <f t="shared" si="2"/>
        <v>1200</v>
      </c>
      <c r="H27" s="170"/>
      <c r="I27" s="171"/>
      <c r="J27" s="156" t="str">
        <f>入力sheet!$T$6</f>
        <v>加藤紙機</v>
      </c>
      <c r="K27" s="1"/>
      <c r="L27" s="7"/>
      <c r="M27" s="9"/>
      <c r="N27" s="1"/>
      <c r="O27" s="7">
        <f t="shared" si="3"/>
        <v>0</v>
      </c>
      <c r="Q27" s="170"/>
      <c r="R27" s="171"/>
    </row>
    <row r="28" spans="1:18" ht="17.149999999999999" customHeight="1" x14ac:dyDescent="0.2">
      <c r="A28" s="156">
        <f>入力sheet!$T$7</f>
        <v>0</v>
      </c>
      <c r="B28" s="1"/>
      <c r="C28" s="7"/>
      <c r="D28" s="9"/>
      <c r="E28" s="1"/>
      <c r="F28" s="7">
        <f t="shared" si="2"/>
        <v>0</v>
      </c>
      <c r="H28" s="8" t="s">
        <v>144</v>
      </c>
      <c r="I28" s="8">
        <v>9</v>
      </c>
      <c r="J28" s="156">
        <f>入力sheet!$T$7</f>
        <v>0</v>
      </c>
      <c r="K28" s="1"/>
      <c r="L28" s="7"/>
      <c r="M28" s="9"/>
      <c r="N28" s="1"/>
      <c r="O28" s="7">
        <f t="shared" si="3"/>
        <v>0</v>
      </c>
      <c r="Q28" s="8" t="s">
        <v>144</v>
      </c>
      <c r="R28" s="8"/>
    </row>
    <row r="29" spans="1:18" ht="17.149999999999999" customHeight="1" x14ac:dyDescent="0.2">
      <c r="A29" s="156">
        <f>入力sheet!$T$8</f>
        <v>0</v>
      </c>
      <c r="B29" s="1"/>
      <c r="C29" s="7"/>
      <c r="D29" s="9"/>
      <c r="E29" s="1"/>
      <c r="F29" s="7">
        <f t="shared" si="2"/>
        <v>0</v>
      </c>
      <c r="H29" s="16"/>
      <c r="I29" s="17">
        <f>300*I28</f>
        <v>2700</v>
      </c>
      <c r="J29" s="156">
        <f>入力sheet!$T$8</f>
        <v>0</v>
      </c>
      <c r="K29" s="1"/>
      <c r="L29" s="7"/>
      <c r="M29" s="9"/>
      <c r="N29" s="1"/>
      <c r="O29" s="7">
        <f t="shared" si="3"/>
        <v>0</v>
      </c>
      <c r="Q29" s="16"/>
      <c r="R29" s="17">
        <f>300*R28</f>
        <v>0</v>
      </c>
    </row>
    <row r="30" spans="1:18" ht="17.149999999999999" customHeight="1" x14ac:dyDescent="0.2">
      <c r="A30" s="156" t="str">
        <f>入力sheet!$T$9</f>
        <v>特別手当</v>
      </c>
      <c r="B30" s="1">
        <f>B31</f>
        <v>27</v>
      </c>
      <c r="C30" s="7">
        <f>入力sheet!U9</f>
        <v>300</v>
      </c>
      <c r="D30" s="13"/>
      <c r="E30" s="1"/>
      <c r="F30" s="7">
        <f>C30*B30</f>
        <v>8100</v>
      </c>
      <c r="H30" s="20"/>
      <c r="I30" s="21"/>
      <c r="J30" s="156" t="str">
        <f>入力sheet!$T$9</f>
        <v>特別手当</v>
      </c>
      <c r="K30" s="1">
        <f>K31</f>
        <v>0</v>
      </c>
      <c r="L30" s="7">
        <f>入力sheet!U9</f>
        <v>300</v>
      </c>
      <c r="M30" s="13"/>
      <c r="N30" s="1"/>
      <c r="O30" s="7">
        <f>L30*K30</f>
        <v>0</v>
      </c>
      <c r="Q30" s="20"/>
      <c r="R30" s="21"/>
    </row>
    <row r="31" spans="1:18" ht="17.149999999999999" customHeight="1" x14ac:dyDescent="0.2">
      <c r="A31" s="44" t="s">
        <v>76</v>
      </c>
      <c r="B31" s="1">
        <f>SUM(B24:B29)</f>
        <v>27</v>
      </c>
      <c r="C31" s="4"/>
      <c r="D31" s="12"/>
      <c r="E31" s="8" t="s">
        <v>77</v>
      </c>
      <c r="F31" s="7">
        <f>SUM(F24:F30)</f>
        <v>10800</v>
      </c>
      <c r="H31" s="18" t="s">
        <v>78</v>
      </c>
      <c r="I31" s="19">
        <f>F31</f>
        <v>10800</v>
      </c>
      <c r="J31" s="44" t="s">
        <v>76</v>
      </c>
      <c r="K31" s="1">
        <f>SUM(K24:K29)</f>
        <v>0</v>
      </c>
      <c r="L31" s="4"/>
      <c r="M31" s="12"/>
      <c r="N31" s="8" t="s">
        <v>77</v>
      </c>
      <c r="O31" s="7">
        <f>SUM(O24:O30)</f>
        <v>0</v>
      </c>
      <c r="Q31" s="18" t="s">
        <v>78</v>
      </c>
      <c r="R31" s="19">
        <f>O31</f>
        <v>0</v>
      </c>
    </row>
    <row r="32" spans="1:18" ht="17.149999999999999" customHeight="1" x14ac:dyDescent="0.2"/>
    <row r="33" spans="1:18" s="3" customFormat="1" ht="17.149999999999999" customHeight="1" x14ac:dyDescent="0.2">
      <c r="A33" s="46"/>
      <c r="B33"/>
      <c r="C33"/>
      <c r="D33"/>
      <c r="E33"/>
      <c r="H33" s="14" t="s">
        <v>79</v>
      </c>
      <c r="I33" s="15">
        <f>I31-SUM(H29:I29)</f>
        <v>8100</v>
      </c>
      <c r="J33" s="46"/>
      <c r="K33"/>
      <c r="L33"/>
      <c r="M33"/>
      <c r="N33"/>
      <c r="Q33" s="14" t="s">
        <v>79</v>
      </c>
      <c r="R33" s="15">
        <f>R31-SUM(Q29:R29)</f>
        <v>0</v>
      </c>
    </row>
    <row r="34" spans="1:18" s="5" customFormat="1" ht="17.149999999999999" customHeight="1" x14ac:dyDescent="0.2">
      <c r="A34" s="47"/>
      <c r="B34" s="22"/>
      <c r="C34" s="22"/>
      <c r="D34" s="22"/>
      <c r="E34" s="22"/>
      <c r="F34" s="22"/>
      <c r="G34" s="26"/>
      <c r="H34" s="75" t="s">
        <v>84</v>
      </c>
      <c r="I34" s="76">
        <f>I23*200</f>
        <v>1400</v>
      </c>
      <c r="J34" s="101"/>
      <c r="K34" s="81"/>
      <c r="L34" s="81"/>
      <c r="M34" s="81"/>
      <c r="N34" s="81"/>
      <c r="O34" s="81"/>
      <c r="P34" s="82"/>
      <c r="Q34"/>
      <c r="R34"/>
    </row>
    <row r="35" spans="1:18" s="5" customFormat="1" ht="17.149999999999999" customHeight="1" x14ac:dyDescent="0.2">
      <c r="A35" s="46"/>
      <c r="B35"/>
      <c r="C35"/>
      <c r="D35"/>
      <c r="E35"/>
      <c r="F35"/>
      <c r="J35" s="46"/>
      <c r="K35"/>
      <c r="L35"/>
      <c r="M35"/>
      <c r="N35"/>
      <c r="O35"/>
      <c r="Q35" s="114"/>
      <c r="R35" s="114"/>
    </row>
    <row r="36" spans="1:18" ht="17.149999999999999" customHeight="1" x14ac:dyDescent="0.2">
      <c r="A36" s="42" t="str">
        <f ca="1">TEXT(EDATE(TODAY(),-1),"yyyy年m月")</f>
        <v>2025年4月</v>
      </c>
      <c r="B36" s="10" t="s">
        <v>57</v>
      </c>
      <c r="C36" s="78" t="s">
        <v>58</v>
      </c>
      <c r="D36" s="6" t="s">
        <v>59</v>
      </c>
      <c r="I36"/>
      <c r="J36" s="77" t="str">
        <f ca="1">TEXT(EDATE(TODAY(),-1),"yyyy年m月")</f>
        <v>2025年4月</v>
      </c>
      <c r="K36" s="10" t="s">
        <v>57</v>
      </c>
      <c r="L36" s="78" t="s">
        <v>58</v>
      </c>
      <c r="M36" s="6" t="s">
        <v>59</v>
      </c>
      <c r="R36"/>
    </row>
    <row r="37" spans="1:18" ht="17.149999999999999" customHeight="1" x14ac:dyDescent="0.2">
      <c r="A37" s="172" t="str">
        <f>入力sheet!B16</f>
        <v>細井 勇輝</v>
      </c>
      <c r="B37" s="172"/>
      <c r="C37" s="169" t="s">
        <v>61</v>
      </c>
      <c r="H37" s="5" t="s">
        <v>62</v>
      </c>
      <c r="I37" s="28" t="s">
        <v>170</v>
      </c>
      <c r="J37" s="172" t="str">
        <f>入力sheet!B22</f>
        <v>村山 小春</v>
      </c>
      <c r="K37" s="172"/>
      <c r="L37" s="169" t="s">
        <v>61</v>
      </c>
      <c r="Q37" s="5" t="s">
        <v>62</v>
      </c>
      <c r="R37" s="28" t="s">
        <v>176</v>
      </c>
    </row>
    <row r="38" spans="1:18" ht="17.149999999999999" customHeight="1" x14ac:dyDescent="0.2">
      <c r="A38" s="172"/>
      <c r="B38" s="172"/>
      <c r="C38" s="169"/>
      <c r="F38" s="3" t="s">
        <v>66</v>
      </c>
      <c r="G38" s="173">
        <f ca="1">DATE(YEAR(TODAY()),MONTH(TODAY()),20)</f>
        <v>45797</v>
      </c>
      <c r="H38" s="174"/>
      <c r="I38" s="174"/>
      <c r="J38" s="172"/>
      <c r="K38" s="172"/>
      <c r="L38" s="169"/>
      <c r="O38" s="3" t="s">
        <v>66</v>
      </c>
      <c r="P38" s="173">
        <f ca="1">DATE(YEAR(TODAY()),MONTH(TODAY()),20)</f>
        <v>45797</v>
      </c>
      <c r="Q38" s="174"/>
      <c r="R38" s="174"/>
    </row>
    <row r="39" spans="1:18" ht="17.149999999999999" customHeight="1" x14ac:dyDescent="0.2"/>
    <row r="40" spans="1:18" s="3" customFormat="1" ht="17.149999999999999" customHeight="1" x14ac:dyDescent="0.2">
      <c r="A40" s="44" t="s">
        <v>67</v>
      </c>
      <c r="B40" s="8" t="s">
        <v>68</v>
      </c>
      <c r="C40" s="8" t="s">
        <v>45</v>
      </c>
      <c r="D40" s="8"/>
      <c r="E40" s="8"/>
      <c r="F40" s="8" t="s">
        <v>70</v>
      </c>
      <c r="H40" s="8" t="s">
        <v>71</v>
      </c>
      <c r="I40" s="1">
        <v>7</v>
      </c>
      <c r="J40" s="44" t="s">
        <v>67</v>
      </c>
      <c r="K40" s="8" t="s">
        <v>68</v>
      </c>
      <c r="L40" s="8" t="s">
        <v>45</v>
      </c>
      <c r="M40" s="8"/>
      <c r="N40" s="8"/>
      <c r="O40" s="8" t="s">
        <v>70</v>
      </c>
      <c r="Q40" s="8" t="s">
        <v>71</v>
      </c>
      <c r="R40" s="1"/>
    </row>
    <row r="41" spans="1:18" ht="17.149999999999999" customHeight="1" x14ac:dyDescent="0.2">
      <c r="A41" s="156" t="str">
        <f>入力sheet!$T$3</f>
        <v>DM</v>
      </c>
      <c r="B41" s="45">
        <v>8.5</v>
      </c>
      <c r="C41" s="7">
        <v>100</v>
      </c>
      <c r="D41" s="9"/>
      <c r="E41" s="1"/>
      <c r="F41" s="7">
        <f t="shared" ref="F41:F46" si="4">B41*C41+D41*E41</f>
        <v>850</v>
      </c>
      <c r="H41" s="8" t="s">
        <v>73</v>
      </c>
      <c r="I41" s="36"/>
      <c r="J41" s="156" t="str">
        <f>入力sheet!$T$3</f>
        <v>DM</v>
      </c>
      <c r="K41" s="1"/>
      <c r="L41" s="7">
        <v>100</v>
      </c>
      <c r="M41" s="9"/>
      <c r="N41" s="1"/>
      <c r="O41" s="7">
        <f t="shared" ref="O41:O46" si="5">K41*L41+M41*N41</f>
        <v>0</v>
      </c>
      <c r="Q41" s="8" t="s">
        <v>73</v>
      </c>
      <c r="R41" s="36">
        <v>0</v>
      </c>
    </row>
    <row r="42" spans="1:18" ht="17.149999999999999" customHeight="1" x14ac:dyDescent="0.2">
      <c r="A42" s="156" t="str">
        <f>入力sheet!$T$4</f>
        <v>Amazon</v>
      </c>
      <c r="B42" s="1">
        <v>0</v>
      </c>
      <c r="C42" s="7">
        <v>100</v>
      </c>
      <c r="D42" s="9"/>
      <c r="E42" s="1"/>
      <c r="F42" s="7">
        <f t="shared" si="4"/>
        <v>0</v>
      </c>
      <c r="H42" s="8" t="s">
        <v>75</v>
      </c>
      <c r="I42" s="49">
        <f>入力sheet!I16</f>
        <v>13.5</v>
      </c>
      <c r="J42" s="156" t="str">
        <f>入力sheet!$T$4</f>
        <v>Amazon</v>
      </c>
      <c r="K42" s="1"/>
      <c r="L42" s="7"/>
      <c r="M42" s="9"/>
      <c r="N42" s="1"/>
      <c r="O42" s="7">
        <f t="shared" si="5"/>
        <v>0</v>
      </c>
      <c r="Q42" s="8" t="s">
        <v>75</v>
      </c>
      <c r="R42" s="49">
        <f>入力sheet!I22</f>
        <v>0</v>
      </c>
    </row>
    <row r="43" spans="1:18" ht="17.149999999999999" customHeight="1" x14ac:dyDescent="0.2">
      <c r="A43" s="156" t="str">
        <f>入力sheet!$T$5</f>
        <v>ポリ蛇口</v>
      </c>
      <c r="B43" s="1">
        <v>1</v>
      </c>
      <c r="C43" s="7">
        <v>100</v>
      </c>
      <c r="D43" s="9"/>
      <c r="E43" s="1"/>
      <c r="F43" s="7">
        <f t="shared" si="4"/>
        <v>100</v>
      </c>
      <c r="J43" s="156" t="str">
        <f>入力sheet!$T$5</f>
        <v>ポリ蛇口</v>
      </c>
      <c r="K43" s="1"/>
      <c r="L43" s="7"/>
      <c r="M43" s="9"/>
      <c r="N43" s="1"/>
      <c r="O43" s="7">
        <f t="shared" si="5"/>
        <v>0</v>
      </c>
    </row>
    <row r="44" spans="1:18" ht="17.149999999999999" customHeight="1" x14ac:dyDescent="0.5">
      <c r="A44" s="156" t="str">
        <f>入力sheet!$T$6</f>
        <v>加藤紙機</v>
      </c>
      <c r="B44" s="1">
        <v>4</v>
      </c>
      <c r="C44" s="7">
        <v>100</v>
      </c>
      <c r="D44" s="9"/>
      <c r="E44" s="1"/>
      <c r="F44" s="7">
        <f t="shared" si="4"/>
        <v>400</v>
      </c>
      <c r="H44" s="170"/>
      <c r="I44" s="171"/>
      <c r="J44" s="156" t="str">
        <f>入力sheet!$T$6</f>
        <v>加藤紙機</v>
      </c>
      <c r="K44" s="1"/>
      <c r="L44" s="7"/>
      <c r="M44" s="9"/>
      <c r="N44" s="1"/>
      <c r="O44" s="7">
        <f t="shared" si="5"/>
        <v>0</v>
      </c>
      <c r="Q44" s="170"/>
      <c r="R44" s="171"/>
    </row>
    <row r="45" spans="1:18" ht="17.149999999999999" customHeight="1" x14ac:dyDescent="0.2">
      <c r="A45" s="156">
        <f>入力sheet!$T$7</f>
        <v>0</v>
      </c>
      <c r="B45" s="1"/>
      <c r="C45" s="7"/>
      <c r="D45" s="9"/>
      <c r="E45" s="1"/>
      <c r="F45" s="7">
        <f t="shared" si="4"/>
        <v>0</v>
      </c>
      <c r="H45" s="8" t="s">
        <v>144</v>
      </c>
      <c r="I45" s="8"/>
      <c r="J45" s="156">
        <f>入力sheet!$T$7</f>
        <v>0</v>
      </c>
      <c r="K45" s="1"/>
      <c r="L45" s="7"/>
      <c r="M45" s="9"/>
      <c r="N45" s="1"/>
      <c r="O45" s="7">
        <f t="shared" si="5"/>
        <v>0</v>
      </c>
      <c r="Q45" s="8" t="s">
        <v>144</v>
      </c>
      <c r="R45" s="8"/>
    </row>
    <row r="46" spans="1:18" ht="17.149999999999999" customHeight="1" x14ac:dyDescent="0.2">
      <c r="A46" s="156">
        <f>入力sheet!$T$8</f>
        <v>0</v>
      </c>
      <c r="B46" s="1"/>
      <c r="C46" s="7"/>
      <c r="D46" s="9"/>
      <c r="E46" s="1"/>
      <c r="F46" s="7">
        <f t="shared" si="4"/>
        <v>0</v>
      </c>
      <c r="H46" s="16"/>
      <c r="I46" s="17">
        <f>300*I45</f>
        <v>0</v>
      </c>
      <c r="J46" s="156">
        <f>入力sheet!$T$8</f>
        <v>0</v>
      </c>
      <c r="K46" s="1"/>
      <c r="L46" s="7"/>
      <c r="M46" s="9"/>
      <c r="N46" s="1"/>
      <c r="O46" s="7">
        <f t="shared" si="5"/>
        <v>0</v>
      </c>
      <c r="Q46" s="16"/>
      <c r="R46" s="17">
        <f>300*R45</f>
        <v>0</v>
      </c>
    </row>
    <row r="47" spans="1:18" ht="17.149999999999999" customHeight="1" x14ac:dyDescent="0.2">
      <c r="A47" s="156" t="str">
        <f>入力sheet!$T$9</f>
        <v>特別手当</v>
      </c>
      <c r="B47" s="1">
        <f>B48</f>
        <v>13.5</v>
      </c>
      <c r="C47" s="7">
        <f>入力sheet!U9</f>
        <v>300</v>
      </c>
      <c r="D47" s="13"/>
      <c r="E47" s="1"/>
      <c r="F47" s="7">
        <f>C47*B47</f>
        <v>4050</v>
      </c>
      <c r="H47" s="20"/>
      <c r="I47" s="21"/>
      <c r="J47" s="156" t="str">
        <f>入力sheet!$T$9</f>
        <v>特別手当</v>
      </c>
      <c r="K47" s="1">
        <f>K48</f>
        <v>0</v>
      </c>
      <c r="L47" s="7">
        <f>入力sheet!U9</f>
        <v>300</v>
      </c>
      <c r="M47" s="13"/>
      <c r="N47" s="1"/>
      <c r="O47" s="7">
        <f>L47*K47</f>
        <v>0</v>
      </c>
      <c r="Q47" s="20"/>
      <c r="R47" s="21"/>
    </row>
    <row r="48" spans="1:18" ht="17.149999999999999" customHeight="1" x14ac:dyDescent="0.2">
      <c r="A48" s="44" t="s">
        <v>76</v>
      </c>
      <c r="B48" s="1">
        <f>SUM(B41:B46)</f>
        <v>13.5</v>
      </c>
      <c r="C48" s="4"/>
      <c r="D48" s="12"/>
      <c r="E48" s="8" t="s">
        <v>77</v>
      </c>
      <c r="F48" s="7">
        <f>SUM(F41:F47)</f>
        <v>5400</v>
      </c>
      <c r="H48" s="18" t="s">
        <v>78</v>
      </c>
      <c r="I48" s="19">
        <f>F48</f>
        <v>5400</v>
      </c>
      <c r="J48" s="44" t="s">
        <v>76</v>
      </c>
      <c r="K48" s="1">
        <f>SUM(K41:K46)</f>
        <v>0</v>
      </c>
      <c r="L48" s="4"/>
      <c r="M48" s="12"/>
      <c r="N48" s="8" t="s">
        <v>77</v>
      </c>
      <c r="O48" s="7">
        <f>SUM(O41:O47)</f>
        <v>0</v>
      </c>
      <c r="Q48" s="18" t="s">
        <v>78</v>
      </c>
      <c r="R48" s="19">
        <f>O48</f>
        <v>0</v>
      </c>
    </row>
    <row r="49" spans="1:18" ht="17.149999999999999" customHeight="1" x14ac:dyDescent="0.2"/>
    <row r="50" spans="1:18" s="3" customFormat="1" ht="17.149999999999999" customHeight="1" x14ac:dyDescent="0.2">
      <c r="A50" s="43"/>
      <c r="B50"/>
      <c r="C50"/>
      <c r="D50"/>
      <c r="E50"/>
      <c r="H50" s="14" t="s">
        <v>79</v>
      </c>
      <c r="I50" s="15">
        <f>I48-SUM(H46:I46)</f>
        <v>5400</v>
      </c>
      <c r="J50" s="43" t="s">
        <v>88</v>
      </c>
      <c r="K50"/>
      <c r="L50"/>
      <c r="M50"/>
      <c r="N50"/>
      <c r="Q50" s="14" t="s">
        <v>79</v>
      </c>
      <c r="R50" s="15">
        <f>R48-SUM(Q46:R46)</f>
        <v>0</v>
      </c>
    </row>
    <row r="51" spans="1:18" ht="17.149999999999999" customHeight="1" x14ac:dyDescent="0.2">
      <c r="B51" s="5"/>
      <c r="C51" s="11"/>
      <c r="D51" s="27"/>
      <c r="E51" s="5"/>
      <c r="F51" s="11"/>
      <c r="H51" s="75" t="s">
        <v>84</v>
      </c>
      <c r="I51" s="76">
        <f>I40*400</f>
        <v>2800</v>
      </c>
      <c r="K51" s="5"/>
      <c r="L51" s="11"/>
      <c r="M51" s="27"/>
      <c r="N51" s="5"/>
      <c r="O51" s="11"/>
    </row>
    <row r="52" spans="1:18" ht="17.149999999999999" customHeight="1" x14ac:dyDescent="0.2">
      <c r="B52" s="5"/>
      <c r="C52" s="11"/>
      <c r="D52" s="27"/>
      <c r="E52" s="5"/>
      <c r="F52" s="11"/>
      <c r="K52" s="5"/>
      <c r="L52" s="11"/>
      <c r="M52" s="27"/>
      <c r="N52" s="5"/>
      <c r="O52" s="11"/>
    </row>
    <row r="53" spans="1:18" ht="17.149999999999999" customHeight="1" x14ac:dyDescent="0.2">
      <c r="A53" s="42" t="str">
        <f ca="1">TEXT(EDATE(TODAY(),-1),"yyyy年m月")</f>
        <v>2025年4月</v>
      </c>
      <c r="B53" s="10" t="s">
        <v>57</v>
      </c>
      <c r="C53" s="78" t="s">
        <v>58</v>
      </c>
      <c r="D53" s="6" t="s">
        <v>59</v>
      </c>
      <c r="I53"/>
      <c r="J53" s="77" t="str">
        <f ca="1">TEXT(EDATE(TODAY(),-1),"yyyy年m月")</f>
        <v>2025年4月</v>
      </c>
      <c r="K53" s="10" t="s">
        <v>57</v>
      </c>
      <c r="L53" s="78" t="s">
        <v>58</v>
      </c>
      <c r="M53" s="6" t="s">
        <v>59</v>
      </c>
      <c r="R53"/>
    </row>
    <row r="54" spans="1:18" ht="17.149999999999999" customHeight="1" x14ac:dyDescent="0.2">
      <c r="A54" s="172" t="str">
        <f>入力sheet!B17</f>
        <v>中澤 真琴</v>
      </c>
      <c r="B54" s="172"/>
      <c r="C54" s="169" t="s">
        <v>61</v>
      </c>
      <c r="H54" s="5" t="s">
        <v>62</v>
      </c>
      <c r="I54" s="28" t="s">
        <v>171</v>
      </c>
      <c r="J54" s="172">
        <f>入力sheet!B23</f>
        <v>0</v>
      </c>
      <c r="K54" s="172"/>
      <c r="L54" s="169" t="s">
        <v>61</v>
      </c>
      <c r="Q54" s="5" t="s">
        <v>62</v>
      </c>
      <c r="R54" s="28" t="s">
        <v>177</v>
      </c>
    </row>
    <row r="55" spans="1:18" ht="17.149999999999999" customHeight="1" x14ac:dyDescent="0.2">
      <c r="A55" s="172"/>
      <c r="B55" s="172"/>
      <c r="C55" s="169"/>
      <c r="F55" s="3" t="s">
        <v>66</v>
      </c>
      <c r="G55" s="173">
        <f ca="1">DATE(YEAR(TODAY()),MONTH(TODAY()),20)</f>
        <v>45797</v>
      </c>
      <c r="H55" s="174"/>
      <c r="I55" s="174"/>
      <c r="J55" s="172"/>
      <c r="K55" s="172"/>
      <c r="L55" s="169"/>
      <c r="O55" s="3" t="s">
        <v>66</v>
      </c>
      <c r="P55" s="173">
        <f ca="1">DATE(YEAR(TODAY()),MONTH(TODAY()),20)</f>
        <v>45797</v>
      </c>
      <c r="Q55" s="174"/>
      <c r="R55" s="174"/>
    </row>
    <row r="56" spans="1:18" ht="17.149999999999999" customHeight="1" x14ac:dyDescent="0.2"/>
    <row r="57" spans="1:18" s="3" customFormat="1" ht="17.149999999999999" customHeight="1" x14ac:dyDescent="0.2">
      <c r="A57" s="44" t="s">
        <v>67</v>
      </c>
      <c r="B57" s="8" t="s">
        <v>68</v>
      </c>
      <c r="C57" s="8" t="s">
        <v>45</v>
      </c>
      <c r="D57" s="8" t="s">
        <v>69</v>
      </c>
      <c r="E57" s="8"/>
      <c r="F57" s="8" t="s">
        <v>70</v>
      </c>
      <c r="H57" s="8" t="s">
        <v>71</v>
      </c>
      <c r="I57" s="1">
        <v>3</v>
      </c>
      <c r="J57" s="44" t="s">
        <v>67</v>
      </c>
      <c r="K57" s="8" t="s">
        <v>68</v>
      </c>
      <c r="L57" s="8" t="s">
        <v>45</v>
      </c>
      <c r="M57" s="8" t="s">
        <v>69</v>
      </c>
      <c r="N57" s="8"/>
      <c r="O57" s="8" t="s">
        <v>70</v>
      </c>
      <c r="Q57" s="8" t="s">
        <v>71</v>
      </c>
      <c r="R57" s="1"/>
    </row>
    <row r="58" spans="1:18" ht="17.149999999999999" customHeight="1" x14ac:dyDescent="0.2">
      <c r="A58" s="156" t="str">
        <f>入力sheet!$T$3</f>
        <v>DM</v>
      </c>
      <c r="B58" s="1">
        <v>2</v>
      </c>
      <c r="C58" s="7">
        <v>100</v>
      </c>
      <c r="D58" s="9"/>
      <c r="E58" s="1"/>
      <c r="F58" s="7">
        <f t="shared" ref="F58:F63" si="6">B58*C58+D58*E58</f>
        <v>200</v>
      </c>
      <c r="H58" s="8" t="s">
        <v>73</v>
      </c>
      <c r="I58" s="36"/>
      <c r="J58" s="156" t="str">
        <f>入力sheet!$T$3</f>
        <v>DM</v>
      </c>
      <c r="K58" s="1"/>
      <c r="L58" s="7">
        <v>100</v>
      </c>
      <c r="M58" s="9"/>
      <c r="N58" s="1"/>
      <c r="O58" s="7">
        <f t="shared" ref="O58:O63" si="7">K58*L58+M58*N58</f>
        <v>0</v>
      </c>
      <c r="Q58" s="8" t="s">
        <v>73</v>
      </c>
      <c r="R58" s="36"/>
    </row>
    <row r="59" spans="1:18" ht="17.149999999999999" customHeight="1" x14ac:dyDescent="0.2">
      <c r="A59" s="156" t="str">
        <f>入力sheet!$T$4</f>
        <v>Amazon</v>
      </c>
      <c r="B59" s="1"/>
      <c r="C59" s="7">
        <v>100</v>
      </c>
      <c r="D59" s="9"/>
      <c r="E59" s="1"/>
      <c r="F59" s="7">
        <f t="shared" si="6"/>
        <v>0</v>
      </c>
      <c r="H59" s="8" t="s">
        <v>75</v>
      </c>
      <c r="I59" s="49">
        <f>入力sheet!I17</f>
        <v>4</v>
      </c>
      <c r="J59" s="156" t="str">
        <f>入力sheet!$T$4</f>
        <v>Amazon</v>
      </c>
      <c r="K59" s="1"/>
      <c r="L59" s="7">
        <v>100</v>
      </c>
      <c r="M59" s="9"/>
      <c r="N59" s="1"/>
      <c r="O59" s="7">
        <f t="shared" si="7"/>
        <v>0</v>
      </c>
      <c r="Q59" s="8" t="s">
        <v>75</v>
      </c>
      <c r="R59" s="49">
        <f>入力sheet!I23</f>
        <v>0</v>
      </c>
    </row>
    <row r="60" spans="1:18" ht="17.149999999999999" customHeight="1" x14ac:dyDescent="0.2">
      <c r="A60" s="156" t="str">
        <f>入力sheet!$T$5</f>
        <v>ポリ蛇口</v>
      </c>
      <c r="B60" s="1">
        <v>1</v>
      </c>
      <c r="C60" s="7">
        <v>100</v>
      </c>
      <c r="D60" s="9"/>
      <c r="E60" s="1"/>
      <c r="F60" s="7">
        <f t="shared" si="6"/>
        <v>100</v>
      </c>
      <c r="J60" s="156" t="str">
        <f>入力sheet!$T$5</f>
        <v>ポリ蛇口</v>
      </c>
      <c r="K60" s="1"/>
      <c r="L60" s="7">
        <v>100</v>
      </c>
      <c r="M60" s="9"/>
      <c r="N60" s="1"/>
      <c r="O60" s="7">
        <f t="shared" si="7"/>
        <v>0</v>
      </c>
    </row>
    <row r="61" spans="1:18" ht="17.149999999999999" customHeight="1" x14ac:dyDescent="0.5">
      <c r="A61" s="156" t="str">
        <f>入力sheet!$T$6</f>
        <v>加藤紙機</v>
      </c>
      <c r="B61" s="1">
        <v>1</v>
      </c>
      <c r="C61" s="7">
        <v>100</v>
      </c>
      <c r="D61" s="9"/>
      <c r="E61" s="1"/>
      <c r="F61" s="7">
        <f t="shared" si="6"/>
        <v>100</v>
      </c>
      <c r="H61" s="170"/>
      <c r="I61" s="171"/>
      <c r="J61" s="156" t="str">
        <f>入力sheet!$T$6</f>
        <v>加藤紙機</v>
      </c>
      <c r="K61" s="1"/>
      <c r="L61" s="7"/>
      <c r="M61" s="9"/>
      <c r="N61" s="1"/>
      <c r="O61" s="7">
        <f t="shared" si="7"/>
        <v>0</v>
      </c>
      <c r="Q61" s="170"/>
      <c r="R61" s="171"/>
    </row>
    <row r="62" spans="1:18" ht="17.149999999999999" customHeight="1" x14ac:dyDescent="0.2">
      <c r="A62" s="156">
        <f>入力sheet!$T$7</f>
        <v>0</v>
      </c>
      <c r="B62" s="1"/>
      <c r="C62" s="7"/>
      <c r="D62" s="9"/>
      <c r="E62" s="1"/>
      <c r="F62" s="7">
        <f t="shared" si="6"/>
        <v>0</v>
      </c>
      <c r="H62" s="8" t="s">
        <v>144</v>
      </c>
      <c r="I62" s="8"/>
      <c r="J62" s="156">
        <f>入力sheet!$T$7</f>
        <v>0</v>
      </c>
      <c r="K62" s="1"/>
      <c r="L62" s="7"/>
      <c r="M62" s="9"/>
      <c r="N62" s="1"/>
      <c r="O62" s="7">
        <f t="shared" si="7"/>
        <v>0</v>
      </c>
      <c r="Q62" s="8" t="s">
        <v>144</v>
      </c>
      <c r="R62" s="8"/>
    </row>
    <row r="63" spans="1:18" ht="17.149999999999999" customHeight="1" x14ac:dyDescent="0.2">
      <c r="A63" s="156">
        <f>入力sheet!$T$8</f>
        <v>0</v>
      </c>
      <c r="B63" s="1"/>
      <c r="C63" s="7"/>
      <c r="D63" s="9"/>
      <c r="E63" s="1"/>
      <c r="F63" s="7">
        <f t="shared" si="6"/>
        <v>0</v>
      </c>
      <c r="H63" s="16"/>
      <c r="I63" s="17">
        <f>300*I62</f>
        <v>0</v>
      </c>
      <c r="J63" s="156">
        <f>入力sheet!$T$8</f>
        <v>0</v>
      </c>
      <c r="K63" s="1"/>
      <c r="L63" s="7"/>
      <c r="M63" s="9"/>
      <c r="N63" s="1"/>
      <c r="O63" s="7">
        <f t="shared" si="7"/>
        <v>0</v>
      </c>
      <c r="Q63" s="16"/>
      <c r="R63" s="17">
        <f>300*R62</f>
        <v>0</v>
      </c>
    </row>
    <row r="64" spans="1:18" ht="17.149999999999999" customHeight="1" x14ac:dyDescent="0.2">
      <c r="A64" s="156" t="str">
        <f>入力sheet!$T$9</f>
        <v>特別手当</v>
      </c>
      <c r="B64" s="1">
        <f>B65</f>
        <v>4</v>
      </c>
      <c r="C64" s="7">
        <f>入力sheet!U9</f>
        <v>300</v>
      </c>
      <c r="D64" s="13">
        <f>B64*300</f>
        <v>1200</v>
      </c>
      <c r="E64" s="1"/>
      <c r="F64" s="7">
        <f>C64*B64</f>
        <v>1200</v>
      </c>
      <c r="H64" s="20"/>
      <c r="I64" s="21"/>
      <c r="J64" s="156" t="str">
        <f>入力sheet!$T$9</f>
        <v>特別手当</v>
      </c>
      <c r="K64" s="1">
        <f>K65</f>
        <v>0</v>
      </c>
      <c r="L64" s="7">
        <f>入力sheet!U9</f>
        <v>300</v>
      </c>
      <c r="M64" s="13"/>
      <c r="N64" s="1"/>
      <c r="O64" s="7">
        <f>L64*K64</f>
        <v>0</v>
      </c>
      <c r="Q64" s="20"/>
      <c r="R64" s="21"/>
    </row>
    <row r="65" spans="1:18" ht="17.149999999999999" customHeight="1" x14ac:dyDescent="0.2">
      <c r="A65" s="44" t="s">
        <v>76</v>
      </c>
      <c r="B65" s="1">
        <f>SUM(B58:B63)</f>
        <v>4</v>
      </c>
      <c r="C65" s="4"/>
      <c r="D65" s="12"/>
      <c r="E65" s="8" t="s">
        <v>77</v>
      </c>
      <c r="F65" s="7">
        <f>SUM(F58:F64)</f>
        <v>1600</v>
      </c>
      <c r="H65" s="18" t="s">
        <v>78</v>
      </c>
      <c r="I65" s="19">
        <f>F65</f>
        <v>1600</v>
      </c>
      <c r="J65" s="44" t="s">
        <v>76</v>
      </c>
      <c r="K65" s="1">
        <f>SUM(K58:K63)</f>
        <v>0</v>
      </c>
      <c r="L65" s="4"/>
      <c r="M65" s="12"/>
      <c r="N65" s="8" t="s">
        <v>77</v>
      </c>
      <c r="O65" s="7">
        <f>SUM(O58:O64)</f>
        <v>0</v>
      </c>
      <c r="Q65" s="18" t="s">
        <v>78</v>
      </c>
      <c r="R65" s="19">
        <f>O65</f>
        <v>0</v>
      </c>
    </row>
    <row r="66" spans="1:18" ht="17.149999999999999" customHeight="1" x14ac:dyDescent="0.2"/>
    <row r="67" spans="1:18" s="3" customFormat="1" ht="17.149999999999999" customHeight="1" x14ac:dyDescent="0.2">
      <c r="A67" s="46"/>
      <c r="B67"/>
      <c r="C67"/>
      <c r="D67"/>
      <c r="E67"/>
      <c r="H67" s="14" t="s">
        <v>79</v>
      </c>
      <c r="I67" s="15">
        <f>I65-SUM(H63:I63)</f>
        <v>1600</v>
      </c>
      <c r="J67" s="46"/>
      <c r="K67"/>
      <c r="L67"/>
      <c r="M67"/>
      <c r="N67"/>
      <c r="Q67" s="113" t="s">
        <v>165</v>
      </c>
      <c r="R67" s="15">
        <f>R65-SUM(Q63:R63)</f>
        <v>0</v>
      </c>
    </row>
    <row r="68" spans="1:18" s="3" customFormat="1" ht="17.149999999999999" customHeight="1" x14ac:dyDescent="0.2">
      <c r="A68" s="47"/>
      <c r="B68" s="22"/>
      <c r="C68" s="22"/>
      <c r="D68" s="22"/>
      <c r="E68" s="22"/>
      <c r="F68" s="23"/>
      <c r="G68" s="23"/>
      <c r="H68" s="25"/>
      <c r="I68" s="24"/>
      <c r="J68" s="47"/>
      <c r="K68" s="22"/>
      <c r="L68" s="22"/>
      <c r="M68" s="22"/>
      <c r="N68" s="22"/>
      <c r="O68" s="23"/>
      <c r="P68" s="23"/>
      <c r="Q68" s="25"/>
      <c r="R68" s="24"/>
    </row>
    <row r="69" spans="1:18" s="5" customFormat="1" ht="17.149999999999999" customHeight="1" x14ac:dyDescent="0.2">
      <c r="A69" s="46"/>
      <c r="B69"/>
      <c r="C69"/>
      <c r="D69"/>
      <c r="E69"/>
      <c r="F69"/>
      <c r="J69" s="46"/>
      <c r="K69"/>
      <c r="L69"/>
      <c r="M69"/>
      <c r="N69"/>
      <c r="O69"/>
    </row>
    <row r="70" spans="1:18" ht="17.149999999999999" customHeight="1" x14ac:dyDescent="0.2">
      <c r="A70" s="42" t="str">
        <f ca="1">TEXT(EDATE(TODAY(),-1),"yyyy年m月")</f>
        <v>2025年4月</v>
      </c>
      <c r="B70" s="10" t="s">
        <v>57</v>
      </c>
      <c r="C70" s="78" t="s">
        <v>58</v>
      </c>
      <c r="D70" s="6" t="s">
        <v>59</v>
      </c>
      <c r="I70"/>
      <c r="J70" s="77" t="str">
        <f ca="1">TEXT(EDATE(TODAY(),-1),"yyyy年m月")</f>
        <v>2025年4月</v>
      </c>
      <c r="K70" s="10" t="s">
        <v>57</v>
      </c>
      <c r="L70" s="78" t="s">
        <v>58</v>
      </c>
      <c r="M70" s="6" t="s">
        <v>59</v>
      </c>
      <c r="R70"/>
    </row>
    <row r="71" spans="1:18" ht="17.149999999999999" customHeight="1" x14ac:dyDescent="0.2">
      <c r="A71" s="172" t="str">
        <f>入力sheet!B18</f>
        <v>藁谷 乃亜</v>
      </c>
      <c r="B71" s="172"/>
      <c r="C71" s="169" t="s">
        <v>61</v>
      </c>
      <c r="H71" s="5" t="s">
        <v>62</v>
      </c>
      <c r="I71" s="28" t="s">
        <v>172</v>
      </c>
      <c r="J71" s="172">
        <f>入力sheet!B24</f>
        <v>0</v>
      </c>
      <c r="K71" s="172"/>
      <c r="L71" s="169" t="s">
        <v>61</v>
      </c>
      <c r="Q71" s="5" t="s">
        <v>62</v>
      </c>
      <c r="R71" s="28" t="s">
        <v>178</v>
      </c>
    </row>
    <row r="72" spans="1:18" ht="17.149999999999999" customHeight="1" x14ac:dyDescent="0.2">
      <c r="A72" s="172"/>
      <c r="B72" s="172"/>
      <c r="C72" s="169"/>
      <c r="F72" s="3" t="s">
        <v>66</v>
      </c>
      <c r="G72" s="173">
        <f ca="1">DATE(YEAR(TODAY()),MONTH(TODAY()),20)</f>
        <v>45797</v>
      </c>
      <c r="H72" s="174"/>
      <c r="I72" s="174"/>
      <c r="J72" s="172"/>
      <c r="K72" s="172"/>
      <c r="L72" s="169"/>
      <c r="O72" s="3" t="s">
        <v>66</v>
      </c>
      <c r="P72" s="173">
        <f ca="1">DATE(YEAR(TODAY()),MONTH(TODAY()),20)</f>
        <v>45797</v>
      </c>
      <c r="Q72" s="174"/>
      <c r="R72" s="174"/>
    </row>
    <row r="73" spans="1:18" ht="17.149999999999999" customHeight="1" x14ac:dyDescent="0.2"/>
    <row r="74" spans="1:18" s="3" customFormat="1" ht="17.149999999999999" customHeight="1" x14ac:dyDescent="0.2">
      <c r="A74" s="44" t="s">
        <v>67</v>
      </c>
      <c r="B74" s="8" t="s">
        <v>68</v>
      </c>
      <c r="C74" s="8" t="s">
        <v>45</v>
      </c>
      <c r="D74" s="8"/>
      <c r="E74" s="8"/>
      <c r="F74" s="8" t="s">
        <v>70</v>
      </c>
      <c r="H74" s="8" t="s">
        <v>71</v>
      </c>
      <c r="I74" s="1">
        <v>21</v>
      </c>
      <c r="J74" s="44" t="s">
        <v>67</v>
      </c>
      <c r="K74" s="8" t="s">
        <v>68</v>
      </c>
      <c r="L74" s="8"/>
      <c r="M74" s="8"/>
      <c r="N74" s="8"/>
      <c r="O74" s="8" t="s">
        <v>70</v>
      </c>
      <c r="Q74" s="8" t="s">
        <v>71</v>
      </c>
      <c r="R74" s="1"/>
    </row>
    <row r="75" spans="1:18" ht="17.149999999999999" customHeight="1" x14ac:dyDescent="0.2">
      <c r="A75" s="156" t="str">
        <f>入力sheet!$T$3</f>
        <v>DM</v>
      </c>
      <c r="B75" s="1">
        <v>54.5</v>
      </c>
      <c r="C75" s="7">
        <v>100</v>
      </c>
      <c r="D75" s="9"/>
      <c r="E75" s="1"/>
      <c r="F75" s="7">
        <f t="shared" ref="F75:F80" si="8">B75*C75+D75*E75</f>
        <v>5450</v>
      </c>
      <c r="H75" s="8" t="s">
        <v>73</v>
      </c>
      <c r="I75" s="36"/>
      <c r="J75" s="156" t="str">
        <f>入力sheet!$T$3</f>
        <v>DM</v>
      </c>
      <c r="K75" s="1"/>
      <c r="L75" s="7">
        <v>100</v>
      </c>
      <c r="M75" s="9"/>
      <c r="N75" s="1"/>
      <c r="O75" s="7">
        <f t="shared" ref="O75:O80" si="9">K75*L75+M75*N75</f>
        <v>0</v>
      </c>
      <c r="Q75" s="8" t="s">
        <v>73</v>
      </c>
      <c r="R75" s="36"/>
    </row>
    <row r="76" spans="1:18" ht="17.149999999999999" customHeight="1" x14ac:dyDescent="0.2">
      <c r="A76" s="156" t="str">
        <f>入力sheet!$T$4</f>
        <v>Amazon</v>
      </c>
      <c r="B76" s="1">
        <v>15</v>
      </c>
      <c r="C76" s="7">
        <v>100</v>
      </c>
      <c r="D76" s="9"/>
      <c r="E76" s="1"/>
      <c r="F76" s="7">
        <f t="shared" si="8"/>
        <v>1500</v>
      </c>
      <c r="H76" s="8" t="s">
        <v>75</v>
      </c>
      <c r="I76" s="49">
        <f>入力sheet!I18</f>
        <v>104.5</v>
      </c>
      <c r="J76" s="156" t="str">
        <f>入力sheet!$T$4</f>
        <v>Amazon</v>
      </c>
      <c r="K76" s="1"/>
      <c r="L76" s="7">
        <v>100</v>
      </c>
      <c r="M76" s="9"/>
      <c r="N76" s="1"/>
      <c r="O76" s="7">
        <f t="shared" si="9"/>
        <v>0</v>
      </c>
      <c r="Q76" s="8" t="s">
        <v>75</v>
      </c>
      <c r="R76" s="49">
        <f>入力sheet!I24</f>
        <v>0</v>
      </c>
    </row>
    <row r="77" spans="1:18" ht="17.149999999999999" customHeight="1" x14ac:dyDescent="0.2">
      <c r="A77" s="156" t="str">
        <f>入力sheet!$T$5</f>
        <v>ポリ蛇口</v>
      </c>
      <c r="B77" s="1">
        <v>13</v>
      </c>
      <c r="C77" s="7">
        <v>100</v>
      </c>
      <c r="D77" s="9"/>
      <c r="E77" s="1"/>
      <c r="F77" s="7">
        <f t="shared" si="8"/>
        <v>1300</v>
      </c>
      <c r="J77" s="156" t="str">
        <f>入力sheet!$T$5</f>
        <v>ポリ蛇口</v>
      </c>
      <c r="K77" s="1"/>
      <c r="L77" s="7">
        <v>100</v>
      </c>
      <c r="M77" s="9"/>
      <c r="N77" s="1"/>
      <c r="O77" s="7">
        <f t="shared" si="9"/>
        <v>0</v>
      </c>
    </row>
    <row r="78" spans="1:18" ht="17.149999999999999" customHeight="1" x14ac:dyDescent="0.5">
      <c r="A78" s="156" t="str">
        <f>入力sheet!$T$6</f>
        <v>加藤紙機</v>
      </c>
      <c r="B78" s="1">
        <v>22</v>
      </c>
      <c r="C78" s="7">
        <v>100</v>
      </c>
      <c r="D78" s="9"/>
      <c r="E78" s="1"/>
      <c r="F78" s="7">
        <f t="shared" si="8"/>
        <v>2200</v>
      </c>
      <c r="H78" s="170"/>
      <c r="I78" s="171"/>
      <c r="J78" s="156" t="str">
        <f>入力sheet!$T$6</f>
        <v>加藤紙機</v>
      </c>
      <c r="K78" s="1"/>
      <c r="L78" s="7">
        <v>100</v>
      </c>
      <c r="M78" s="9"/>
      <c r="N78" s="1"/>
      <c r="O78" s="7">
        <f t="shared" si="9"/>
        <v>0</v>
      </c>
      <c r="Q78" s="170"/>
      <c r="R78" s="171"/>
    </row>
    <row r="79" spans="1:18" ht="17.149999999999999" customHeight="1" x14ac:dyDescent="0.2">
      <c r="A79" s="156">
        <f>入力sheet!$T$7</f>
        <v>0</v>
      </c>
      <c r="B79" s="1"/>
      <c r="C79" s="7"/>
      <c r="D79" s="9"/>
      <c r="E79" s="1"/>
      <c r="F79" s="7">
        <f t="shared" si="8"/>
        <v>0</v>
      </c>
      <c r="H79" s="8" t="s">
        <v>144</v>
      </c>
      <c r="I79" s="8"/>
      <c r="J79" s="156">
        <f>入力sheet!$T$7</f>
        <v>0</v>
      </c>
      <c r="K79" s="1"/>
      <c r="L79" s="7"/>
      <c r="M79" s="9"/>
      <c r="N79" s="1"/>
      <c r="O79" s="7">
        <f t="shared" si="9"/>
        <v>0</v>
      </c>
      <c r="Q79" s="8" t="s">
        <v>144</v>
      </c>
      <c r="R79" s="8"/>
    </row>
    <row r="80" spans="1:18" ht="17.149999999999999" customHeight="1" x14ac:dyDescent="0.2">
      <c r="A80" s="156">
        <f>入力sheet!$T$8</f>
        <v>0</v>
      </c>
      <c r="B80" s="1"/>
      <c r="C80" s="7"/>
      <c r="D80" s="9"/>
      <c r="E80" s="1"/>
      <c r="F80" s="7">
        <f t="shared" si="8"/>
        <v>0</v>
      </c>
      <c r="H80" s="16"/>
      <c r="I80" s="17">
        <f>300*I79</f>
        <v>0</v>
      </c>
      <c r="J80" s="156">
        <f>入力sheet!$T$8</f>
        <v>0</v>
      </c>
      <c r="K80" s="1"/>
      <c r="L80" s="7"/>
      <c r="M80" s="9"/>
      <c r="N80" s="1"/>
      <c r="O80" s="7">
        <f t="shared" si="9"/>
        <v>0</v>
      </c>
      <c r="Q80" s="16"/>
      <c r="R80" s="17">
        <f>300*R79</f>
        <v>0</v>
      </c>
    </row>
    <row r="81" spans="1:18" ht="17.149999999999999" customHeight="1" x14ac:dyDescent="0.2">
      <c r="A81" s="156" t="str">
        <f>入力sheet!$T$9</f>
        <v>特別手当</v>
      </c>
      <c r="B81" s="1">
        <f>B82</f>
        <v>104.5</v>
      </c>
      <c r="C81" s="7">
        <f>入力sheet!U9</f>
        <v>300</v>
      </c>
      <c r="D81" s="13"/>
      <c r="E81" s="1"/>
      <c r="F81" s="7">
        <f>C81*B81</f>
        <v>31350</v>
      </c>
      <c r="H81" s="20"/>
      <c r="I81" s="21"/>
      <c r="J81" s="156" t="str">
        <f>入力sheet!$T$9</f>
        <v>特別手当</v>
      </c>
      <c r="K81" s="1">
        <f>K82</f>
        <v>0</v>
      </c>
      <c r="L81" s="7">
        <f>入力sheet!U9</f>
        <v>300</v>
      </c>
      <c r="M81" s="13"/>
      <c r="N81" s="1"/>
      <c r="O81" s="7">
        <f>L81*K81</f>
        <v>0</v>
      </c>
      <c r="Q81" s="20"/>
      <c r="R81" s="21"/>
    </row>
    <row r="82" spans="1:18" ht="17.149999999999999" customHeight="1" x14ac:dyDescent="0.2">
      <c r="A82" s="44" t="s">
        <v>76</v>
      </c>
      <c r="B82" s="1">
        <f>SUM(B75:B80)</f>
        <v>104.5</v>
      </c>
      <c r="C82" s="4"/>
      <c r="D82" s="12"/>
      <c r="E82" s="8" t="s">
        <v>77</v>
      </c>
      <c r="F82" s="7">
        <f>SUM(F75:F81)</f>
        <v>41800</v>
      </c>
      <c r="H82" s="18" t="s">
        <v>78</v>
      </c>
      <c r="I82" s="19">
        <f>F82</f>
        <v>41800</v>
      </c>
      <c r="J82" s="44" t="s">
        <v>76</v>
      </c>
      <c r="K82" s="1">
        <f>SUM(K75:K80)</f>
        <v>0</v>
      </c>
      <c r="L82" s="4"/>
      <c r="M82" s="12"/>
      <c r="N82" s="8" t="s">
        <v>77</v>
      </c>
      <c r="O82" s="7">
        <f>SUM(O75:O81)</f>
        <v>0</v>
      </c>
      <c r="Q82" s="18" t="s">
        <v>78</v>
      </c>
      <c r="R82" s="19">
        <f>O82</f>
        <v>0</v>
      </c>
    </row>
    <row r="83" spans="1:18" ht="17.149999999999999" customHeight="1" x14ac:dyDescent="0.2"/>
    <row r="84" spans="1:18" s="3" customFormat="1" ht="17.149999999999999" customHeight="1" x14ac:dyDescent="0.2">
      <c r="A84" s="46"/>
      <c r="B84"/>
      <c r="C84"/>
      <c r="D84"/>
      <c r="E84"/>
      <c r="H84" s="14" t="s">
        <v>79</v>
      </c>
      <c r="I84" s="15">
        <f>I82-SUM(H80:I80)</f>
        <v>41800</v>
      </c>
      <c r="J84" s="46"/>
      <c r="K84"/>
      <c r="L84"/>
      <c r="M84"/>
      <c r="N84"/>
      <c r="Q84" s="14" t="s">
        <v>79</v>
      </c>
      <c r="R84" s="15">
        <f>R82-SUM(Q80:R80)</f>
        <v>0</v>
      </c>
    </row>
    <row r="85" spans="1:18" s="5" customFormat="1" ht="16.5" customHeight="1" x14ac:dyDescent="0.2">
      <c r="A85" s="47"/>
      <c r="B85" s="22"/>
      <c r="C85" s="22"/>
      <c r="D85" s="22"/>
      <c r="E85" s="22"/>
      <c r="F85" s="22"/>
      <c r="G85" s="26"/>
      <c r="H85" s="26"/>
      <c r="I85" s="26"/>
      <c r="J85" s="47"/>
      <c r="K85" s="22"/>
      <c r="L85" s="22"/>
      <c r="M85" s="22"/>
      <c r="N85" s="22"/>
      <c r="O85" s="22"/>
      <c r="P85" s="26"/>
      <c r="Q85" s="26"/>
      <c r="R85" s="26"/>
    </row>
    <row r="86" spans="1:18" s="5" customFormat="1" ht="16.5" customHeight="1" x14ac:dyDescent="0.2">
      <c r="A86" s="46"/>
      <c r="B86"/>
      <c r="C86"/>
      <c r="D86"/>
      <c r="E86"/>
      <c r="F86"/>
      <c r="J86" s="46"/>
      <c r="K86"/>
      <c r="L86"/>
      <c r="M86"/>
      <c r="N86"/>
      <c r="O86"/>
    </row>
    <row r="87" spans="1:18" ht="17.149999999999999" customHeight="1" x14ac:dyDescent="0.2">
      <c r="A87" s="42" t="str">
        <f ca="1">TEXT(EDATE(TODAY(),-1),"yyyy年m月")</f>
        <v>2025年4月</v>
      </c>
      <c r="B87" s="10" t="s">
        <v>57</v>
      </c>
      <c r="C87" s="78" t="s">
        <v>58</v>
      </c>
      <c r="D87" s="6" t="s">
        <v>59</v>
      </c>
      <c r="I87"/>
      <c r="J87" s="77" t="str">
        <f ca="1">TEXT(EDATE(TODAY(),-1),"yyyy年m月")</f>
        <v>2025年4月</v>
      </c>
      <c r="K87" s="10" t="s">
        <v>57</v>
      </c>
      <c r="L87" s="78" t="s">
        <v>58</v>
      </c>
      <c r="M87" s="6" t="s">
        <v>59</v>
      </c>
      <c r="R87"/>
    </row>
    <row r="88" spans="1:18" ht="17.149999999999999" customHeight="1" x14ac:dyDescent="0.2">
      <c r="A88" s="172" t="str">
        <f>入力sheet!B19</f>
        <v>白崎 友香</v>
      </c>
      <c r="B88" s="172"/>
      <c r="C88" s="169" t="s">
        <v>61</v>
      </c>
      <c r="H88" s="5" t="s">
        <v>62</v>
      </c>
      <c r="I88" s="28" t="s">
        <v>173</v>
      </c>
      <c r="J88" s="172">
        <f>入力sheet!B25</f>
        <v>0</v>
      </c>
      <c r="K88" s="172"/>
      <c r="L88" s="169" t="s">
        <v>61</v>
      </c>
      <c r="Q88" s="5" t="s">
        <v>62</v>
      </c>
      <c r="R88" s="28" t="s">
        <v>179</v>
      </c>
    </row>
    <row r="89" spans="1:18" ht="17.149999999999999" customHeight="1" x14ac:dyDescent="0.2">
      <c r="A89" s="172"/>
      <c r="B89" s="172"/>
      <c r="C89" s="169"/>
      <c r="F89" s="3" t="s">
        <v>66</v>
      </c>
      <c r="G89" s="173">
        <f ca="1">DATE(YEAR(TODAY()),MONTH(TODAY()),20)</f>
        <v>45797</v>
      </c>
      <c r="H89" s="174"/>
      <c r="I89" s="174"/>
      <c r="J89" s="172"/>
      <c r="K89" s="172"/>
      <c r="L89" s="169"/>
      <c r="O89" s="3" t="s">
        <v>66</v>
      </c>
      <c r="P89" s="173">
        <f ca="1">DATE(YEAR(TODAY()),MONTH(TODAY()),20)</f>
        <v>45797</v>
      </c>
      <c r="Q89" s="174"/>
      <c r="R89" s="174"/>
    </row>
    <row r="90" spans="1:18" ht="17.149999999999999" customHeight="1" x14ac:dyDescent="0.2"/>
    <row r="91" spans="1:18" s="3" customFormat="1" ht="17.149999999999999" customHeight="1" x14ac:dyDescent="0.2">
      <c r="A91" s="44" t="s">
        <v>67</v>
      </c>
      <c r="B91" s="8" t="s">
        <v>68</v>
      </c>
      <c r="C91" s="8" t="s">
        <v>45</v>
      </c>
      <c r="D91" s="8"/>
      <c r="E91" s="8"/>
      <c r="F91" s="8" t="s">
        <v>70</v>
      </c>
      <c r="H91" s="8" t="s">
        <v>71</v>
      </c>
      <c r="I91" s="1">
        <v>9</v>
      </c>
      <c r="J91" s="44" t="s">
        <v>67</v>
      </c>
      <c r="K91" s="8" t="s">
        <v>68</v>
      </c>
      <c r="L91" s="8" t="s">
        <v>45</v>
      </c>
      <c r="M91" s="8"/>
      <c r="N91" s="8"/>
      <c r="O91" s="8" t="s">
        <v>70</v>
      </c>
      <c r="Q91" s="8" t="s">
        <v>71</v>
      </c>
      <c r="R91" s="1"/>
    </row>
    <row r="92" spans="1:18" ht="17.149999999999999" customHeight="1" x14ac:dyDescent="0.2">
      <c r="A92" s="156" t="str">
        <f>入力sheet!$T$3</f>
        <v>DM</v>
      </c>
      <c r="B92" s="1">
        <v>14</v>
      </c>
      <c r="C92" s="7">
        <v>100</v>
      </c>
      <c r="D92" s="9"/>
      <c r="E92" s="1"/>
      <c r="F92" s="7">
        <f t="shared" ref="F92:F97" si="10">B92*C92+D92*E92</f>
        <v>1400</v>
      </c>
      <c r="H92" s="8" t="s">
        <v>73</v>
      </c>
      <c r="I92" s="36"/>
      <c r="J92" s="156" t="str">
        <f>入力sheet!$T$3</f>
        <v>DM</v>
      </c>
      <c r="K92" s="1"/>
      <c r="L92" s="7">
        <v>100</v>
      </c>
      <c r="M92" s="9"/>
      <c r="N92" s="1"/>
      <c r="O92" s="7">
        <f t="shared" ref="O92:O97" si="11">K92*L92+M92*N92</f>
        <v>0</v>
      </c>
      <c r="Q92" s="8" t="s">
        <v>73</v>
      </c>
      <c r="R92" s="36"/>
    </row>
    <row r="93" spans="1:18" ht="17.149999999999999" customHeight="1" x14ac:dyDescent="0.2">
      <c r="A93" s="156" t="str">
        <f>入力sheet!$T$4</f>
        <v>Amazon</v>
      </c>
      <c r="B93" s="1"/>
      <c r="C93" s="7">
        <v>100</v>
      </c>
      <c r="D93" s="9"/>
      <c r="E93" s="1"/>
      <c r="F93" s="7">
        <f t="shared" si="10"/>
        <v>0</v>
      </c>
      <c r="H93" s="8" t="s">
        <v>75</v>
      </c>
      <c r="I93" s="49">
        <f>入力sheet!I19</f>
        <v>17</v>
      </c>
      <c r="J93" s="156" t="str">
        <f>入力sheet!$T$4</f>
        <v>Amazon</v>
      </c>
      <c r="K93" s="1"/>
      <c r="L93" s="7">
        <v>100</v>
      </c>
      <c r="M93" s="9"/>
      <c r="N93" s="1"/>
      <c r="O93" s="7">
        <f t="shared" si="11"/>
        <v>0</v>
      </c>
      <c r="Q93" s="8" t="s">
        <v>75</v>
      </c>
      <c r="R93" s="49">
        <f>入力sheet!I25</f>
        <v>0</v>
      </c>
    </row>
    <row r="94" spans="1:18" ht="17.149999999999999" customHeight="1" x14ac:dyDescent="0.2">
      <c r="A94" s="156" t="str">
        <f>入力sheet!$T$5</f>
        <v>ポリ蛇口</v>
      </c>
      <c r="B94" s="1">
        <v>1</v>
      </c>
      <c r="C94" s="7">
        <v>100</v>
      </c>
      <c r="D94" s="9"/>
      <c r="E94" s="1"/>
      <c r="F94" s="7">
        <f t="shared" si="10"/>
        <v>100</v>
      </c>
      <c r="J94" s="156" t="str">
        <f>入力sheet!$T$5</f>
        <v>ポリ蛇口</v>
      </c>
      <c r="K94" s="1"/>
      <c r="L94" s="7"/>
      <c r="M94" s="9"/>
      <c r="N94" s="1"/>
      <c r="O94" s="7">
        <f t="shared" si="11"/>
        <v>0</v>
      </c>
    </row>
    <row r="95" spans="1:18" ht="17.149999999999999" customHeight="1" x14ac:dyDescent="0.5">
      <c r="A95" s="156" t="str">
        <f>入力sheet!$T$6</f>
        <v>加藤紙機</v>
      </c>
      <c r="B95" s="1">
        <v>2</v>
      </c>
      <c r="C95" s="7">
        <v>100</v>
      </c>
      <c r="D95" s="9"/>
      <c r="E95" s="1"/>
      <c r="F95" s="7">
        <f t="shared" si="10"/>
        <v>200</v>
      </c>
      <c r="H95" s="170"/>
      <c r="I95" s="171"/>
      <c r="J95" s="156" t="str">
        <f>入力sheet!$T$6</f>
        <v>加藤紙機</v>
      </c>
      <c r="K95" s="1"/>
      <c r="L95" s="7"/>
      <c r="M95" s="9"/>
      <c r="N95" s="1"/>
      <c r="O95" s="7">
        <f t="shared" si="11"/>
        <v>0</v>
      </c>
      <c r="Q95" s="170"/>
      <c r="R95" s="171"/>
    </row>
    <row r="96" spans="1:18" ht="17.149999999999999" customHeight="1" x14ac:dyDescent="0.2">
      <c r="A96" s="156">
        <f>入力sheet!$T$7</f>
        <v>0</v>
      </c>
      <c r="B96" s="1"/>
      <c r="C96" s="7"/>
      <c r="D96" s="9"/>
      <c r="E96" s="1"/>
      <c r="F96" s="7">
        <f t="shared" si="10"/>
        <v>0</v>
      </c>
      <c r="H96" s="8" t="s">
        <v>144</v>
      </c>
      <c r="I96" s="8"/>
      <c r="J96" s="156">
        <f>入力sheet!$T$7</f>
        <v>0</v>
      </c>
      <c r="K96" s="1"/>
      <c r="L96" s="7"/>
      <c r="M96" s="9"/>
      <c r="N96" s="1"/>
      <c r="O96" s="7">
        <f t="shared" si="11"/>
        <v>0</v>
      </c>
      <c r="Q96" s="8" t="s">
        <v>144</v>
      </c>
      <c r="R96" s="8"/>
    </row>
    <row r="97" spans="1:18" ht="17.149999999999999" customHeight="1" x14ac:dyDescent="0.2">
      <c r="A97" s="156">
        <f>入力sheet!$T$8</f>
        <v>0</v>
      </c>
      <c r="B97" s="1"/>
      <c r="C97" s="7"/>
      <c r="D97" s="9"/>
      <c r="E97" s="1"/>
      <c r="F97" s="7">
        <f t="shared" si="10"/>
        <v>0</v>
      </c>
      <c r="H97" s="16"/>
      <c r="I97" s="17">
        <f>300*I96</f>
        <v>0</v>
      </c>
      <c r="J97" s="156">
        <f>入力sheet!$T$8</f>
        <v>0</v>
      </c>
      <c r="K97" s="1"/>
      <c r="L97" s="7"/>
      <c r="M97" s="9"/>
      <c r="N97" s="1"/>
      <c r="O97" s="7">
        <f t="shared" si="11"/>
        <v>0</v>
      </c>
      <c r="Q97" s="16"/>
      <c r="R97" s="17">
        <f>300*R96</f>
        <v>0</v>
      </c>
    </row>
    <row r="98" spans="1:18" ht="17.149999999999999" customHeight="1" x14ac:dyDescent="0.2">
      <c r="A98" s="156" t="str">
        <f>入力sheet!$T$9</f>
        <v>特別手当</v>
      </c>
      <c r="B98" s="1">
        <f>B99</f>
        <v>17</v>
      </c>
      <c r="C98" s="7">
        <f>入力sheet!U9</f>
        <v>300</v>
      </c>
      <c r="D98" s="13"/>
      <c r="E98" s="1"/>
      <c r="F98" s="7">
        <f>C98*B98</f>
        <v>5100</v>
      </c>
      <c r="H98" s="20"/>
      <c r="I98" s="21"/>
      <c r="J98" s="156" t="str">
        <f>入力sheet!$T$9</f>
        <v>特別手当</v>
      </c>
      <c r="K98" s="1">
        <f>K99</f>
        <v>0</v>
      </c>
      <c r="L98" s="7">
        <f>入力sheet!U9</f>
        <v>300</v>
      </c>
      <c r="M98" s="13"/>
      <c r="N98" s="1"/>
      <c r="O98" s="7">
        <f>L98*K98</f>
        <v>0</v>
      </c>
      <c r="Q98" s="20"/>
      <c r="R98" s="21"/>
    </row>
    <row r="99" spans="1:18" ht="17.149999999999999" customHeight="1" x14ac:dyDescent="0.2">
      <c r="A99" s="44" t="s">
        <v>76</v>
      </c>
      <c r="B99" s="1">
        <f>SUM(B92:B97)</f>
        <v>17</v>
      </c>
      <c r="C99" s="4"/>
      <c r="D99" s="12"/>
      <c r="E99" s="8" t="s">
        <v>77</v>
      </c>
      <c r="F99" s="7">
        <f>SUM(F92:F98)</f>
        <v>6800</v>
      </c>
      <c r="H99" s="18" t="s">
        <v>78</v>
      </c>
      <c r="I99" s="19">
        <f>F99</f>
        <v>6800</v>
      </c>
      <c r="J99" s="44" t="s">
        <v>76</v>
      </c>
      <c r="K99" s="1">
        <f>SUM(K92:K97)</f>
        <v>0</v>
      </c>
      <c r="L99" s="4"/>
      <c r="M99" s="12"/>
      <c r="N99" s="8" t="s">
        <v>77</v>
      </c>
      <c r="O99" s="7">
        <f>SUM(O92:O98)</f>
        <v>0</v>
      </c>
      <c r="Q99" s="18" t="s">
        <v>78</v>
      </c>
      <c r="R99" s="19">
        <f>O99</f>
        <v>0</v>
      </c>
    </row>
    <row r="100" spans="1:18" ht="17.149999999999999" customHeight="1" x14ac:dyDescent="0.2"/>
    <row r="101" spans="1:18" s="3" customFormat="1" ht="17.149999999999999" customHeight="1" x14ac:dyDescent="0.2">
      <c r="A101" s="43"/>
      <c r="B101"/>
      <c r="C101"/>
      <c r="D101"/>
      <c r="E101"/>
      <c r="H101" s="14" t="s">
        <v>79</v>
      </c>
      <c r="I101" s="15">
        <f>I99-SUM(H97:I97)</f>
        <v>6800</v>
      </c>
      <c r="J101" s="43"/>
      <c r="K101"/>
      <c r="L101"/>
      <c r="M101"/>
      <c r="N101"/>
      <c r="Q101" s="14" t="s">
        <v>79</v>
      </c>
      <c r="R101" s="15">
        <f>R99-SUM(Q97:R97)</f>
        <v>0</v>
      </c>
    </row>
    <row r="102" spans="1:18" ht="14.15" customHeight="1" x14ac:dyDescent="0.2">
      <c r="B102" s="5"/>
      <c r="C102" s="11"/>
      <c r="D102" s="27"/>
      <c r="E102" s="5"/>
      <c r="F102" s="11"/>
      <c r="K102" s="5"/>
      <c r="L102" s="11"/>
      <c r="M102" s="27"/>
      <c r="N102" s="5"/>
      <c r="O102" s="11"/>
      <c r="Q102"/>
      <c r="R102"/>
    </row>
    <row r="103" spans="1:18" ht="17.149999999999999" customHeight="1" x14ac:dyDescent="0.2">
      <c r="A103" s="46"/>
      <c r="B103"/>
      <c r="C103"/>
      <c r="D103"/>
      <c r="E103"/>
      <c r="F103"/>
      <c r="G103"/>
      <c r="H103"/>
      <c r="I103"/>
      <c r="J103" s="46"/>
      <c r="K103"/>
      <c r="L103"/>
      <c r="M103"/>
      <c r="N103"/>
      <c r="O103"/>
      <c r="P103"/>
      <c r="R103"/>
    </row>
    <row r="104" spans="1:18" ht="17.149999999999999" customHeight="1" x14ac:dyDescent="0.2">
      <c r="A104" s="46"/>
      <c r="B104"/>
      <c r="C104"/>
      <c r="D104"/>
      <c r="E104"/>
      <c r="F104"/>
      <c r="G104"/>
      <c r="H104"/>
      <c r="I104"/>
      <c r="J104" s="46"/>
      <c r="K104"/>
      <c r="L104"/>
      <c r="M104"/>
      <c r="N104"/>
      <c r="O104"/>
      <c r="P104"/>
      <c r="R104"/>
    </row>
    <row r="105" spans="1:18" ht="17.149999999999999" customHeight="1" x14ac:dyDescent="0.2">
      <c r="A105" s="46"/>
      <c r="B105"/>
      <c r="C105"/>
      <c r="D105"/>
      <c r="E105"/>
      <c r="F105"/>
      <c r="G105"/>
      <c r="H105"/>
      <c r="I105"/>
      <c r="J105" s="46"/>
      <c r="K105"/>
      <c r="L105"/>
      <c r="M105"/>
      <c r="N105"/>
      <c r="O105"/>
      <c r="P105"/>
      <c r="R105"/>
    </row>
    <row r="106" spans="1:18" ht="17.149999999999999" customHeight="1" x14ac:dyDescent="0.2">
      <c r="A106" s="46"/>
      <c r="B106"/>
      <c r="C106"/>
      <c r="D106"/>
      <c r="E106"/>
      <c r="F106"/>
      <c r="G106"/>
      <c r="H106"/>
      <c r="I106"/>
      <c r="J106" s="46"/>
      <c r="K106"/>
      <c r="L106"/>
      <c r="M106"/>
      <c r="N106"/>
      <c r="O106"/>
      <c r="P106"/>
      <c r="Q106"/>
      <c r="R106"/>
    </row>
    <row r="107" spans="1:18" s="3" customFormat="1" ht="17.149999999999999" customHeight="1" x14ac:dyDescent="0.2">
      <c r="A107" s="46"/>
      <c r="B107"/>
      <c r="C107"/>
      <c r="D107"/>
      <c r="E107"/>
      <c r="F107"/>
      <c r="G107"/>
      <c r="H107"/>
      <c r="I107"/>
      <c r="J107" s="46"/>
      <c r="K107"/>
      <c r="L107"/>
      <c r="M107"/>
      <c r="N107"/>
      <c r="O107"/>
      <c r="P107"/>
      <c r="Q107"/>
      <c r="R107"/>
    </row>
    <row r="108" spans="1:18" ht="17.149999999999999" customHeight="1" x14ac:dyDescent="0.2">
      <c r="A108" s="46"/>
      <c r="B108"/>
      <c r="C108"/>
      <c r="D108"/>
      <c r="E108"/>
      <c r="F108"/>
      <c r="G108"/>
      <c r="H108"/>
      <c r="I108"/>
      <c r="J108" s="46"/>
      <c r="K108"/>
      <c r="L108"/>
      <c r="M108"/>
      <c r="N108"/>
      <c r="O108"/>
      <c r="P108"/>
      <c r="Q108"/>
      <c r="R108"/>
    </row>
    <row r="109" spans="1:18" ht="17.149999999999999" customHeight="1" x14ac:dyDescent="0.2">
      <c r="A109" s="46"/>
      <c r="B109"/>
      <c r="C109"/>
      <c r="D109"/>
      <c r="E109"/>
      <c r="F109"/>
      <c r="G109"/>
      <c r="H109"/>
      <c r="I109"/>
      <c r="J109" s="46"/>
      <c r="K109"/>
      <c r="L109"/>
      <c r="M109"/>
      <c r="N109"/>
      <c r="O109"/>
      <c r="P109"/>
      <c r="Q109"/>
      <c r="R109"/>
    </row>
    <row r="110" spans="1:18" ht="17.149999999999999" customHeight="1" x14ac:dyDescent="0.2">
      <c r="A110" s="46"/>
      <c r="B110"/>
      <c r="C110"/>
      <c r="D110"/>
      <c r="E110"/>
      <c r="F110"/>
      <c r="G110"/>
      <c r="H110"/>
      <c r="I110"/>
      <c r="J110" s="46"/>
      <c r="K110"/>
      <c r="L110"/>
      <c r="M110"/>
      <c r="N110"/>
      <c r="O110"/>
      <c r="P110"/>
      <c r="Q110"/>
      <c r="R110"/>
    </row>
    <row r="111" spans="1:18" ht="17.149999999999999" customHeight="1" x14ac:dyDescent="0.2">
      <c r="A111" s="46"/>
      <c r="B111"/>
      <c r="C111"/>
      <c r="D111"/>
      <c r="E111"/>
      <c r="F111"/>
      <c r="G111"/>
      <c r="H111"/>
      <c r="I111"/>
      <c r="J111" s="46"/>
      <c r="K111"/>
      <c r="L111"/>
      <c r="M111"/>
      <c r="N111"/>
      <c r="O111"/>
      <c r="P111"/>
      <c r="Q111"/>
      <c r="R111"/>
    </row>
    <row r="112" spans="1:18" ht="17.149999999999999" customHeight="1" x14ac:dyDescent="0.2">
      <c r="A112" s="46"/>
      <c r="B112"/>
      <c r="C112"/>
      <c r="D112"/>
      <c r="E112"/>
      <c r="F112"/>
      <c r="G112"/>
      <c r="H112"/>
      <c r="I112"/>
      <c r="J112" s="46"/>
      <c r="K112"/>
      <c r="L112"/>
      <c r="M112"/>
      <c r="N112"/>
      <c r="O112"/>
      <c r="P112"/>
      <c r="Q112"/>
      <c r="R112"/>
    </row>
    <row r="113" spans="1:18" ht="17.149999999999999" customHeight="1" x14ac:dyDescent="0.2">
      <c r="A113" s="46"/>
      <c r="B113"/>
      <c r="C113"/>
      <c r="D113"/>
      <c r="E113"/>
      <c r="F113"/>
      <c r="G113"/>
      <c r="H113"/>
      <c r="I113"/>
      <c r="J113" s="46"/>
      <c r="K113"/>
      <c r="L113"/>
      <c r="M113"/>
      <c r="N113"/>
      <c r="O113"/>
      <c r="P113"/>
      <c r="Q113"/>
      <c r="R113"/>
    </row>
    <row r="114" spans="1:18" ht="17.149999999999999" customHeight="1" x14ac:dyDescent="0.2">
      <c r="A114" s="46"/>
      <c r="B114"/>
      <c r="C114"/>
      <c r="D114"/>
      <c r="E114"/>
      <c r="F114"/>
      <c r="G114"/>
      <c r="H114"/>
      <c r="I114"/>
      <c r="J114" s="46"/>
      <c r="K114"/>
      <c r="L114"/>
      <c r="M114"/>
      <c r="N114"/>
      <c r="O114"/>
      <c r="P114"/>
      <c r="Q114"/>
      <c r="R114"/>
    </row>
    <row r="115" spans="1:18" ht="17.149999999999999" customHeight="1" x14ac:dyDescent="0.2">
      <c r="A115" s="46"/>
      <c r="B115"/>
      <c r="C115"/>
      <c r="D115"/>
      <c r="E115"/>
      <c r="F115"/>
      <c r="G115"/>
      <c r="H115"/>
      <c r="I115"/>
      <c r="J115" s="46"/>
      <c r="K115"/>
      <c r="L115"/>
      <c r="M115"/>
      <c r="N115"/>
      <c r="O115"/>
      <c r="P115"/>
      <c r="Q115"/>
      <c r="R115"/>
    </row>
    <row r="116" spans="1:18" ht="17.149999999999999" customHeight="1" x14ac:dyDescent="0.2">
      <c r="A116" s="46"/>
      <c r="B116"/>
      <c r="C116"/>
      <c r="D116"/>
      <c r="E116"/>
      <c r="F116"/>
      <c r="G116"/>
      <c r="H116"/>
      <c r="I116"/>
      <c r="J116" s="46"/>
      <c r="K116"/>
      <c r="L116"/>
      <c r="M116"/>
      <c r="N116"/>
      <c r="O116"/>
      <c r="P116"/>
      <c r="Q116"/>
      <c r="R116"/>
    </row>
    <row r="117" spans="1:18" s="3" customFormat="1" ht="17.149999999999999" customHeight="1" x14ac:dyDescent="0.2">
      <c r="A117" s="46"/>
      <c r="B117"/>
      <c r="C117"/>
      <c r="D117"/>
      <c r="E117"/>
      <c r="F117"/>
      <c r="G117"/>
      <c r="H117"/>
      <c r="I117"/>
      <c r="J117" s="46"/>
      <c r="K117"/>
      <c r="L117"/>
      <c r="M117"/>
      <c r="N117"/>
      <c r="O117"/>
      <c r="P117"/>
      <c r="Q117"/>
      <c r="R117"/>
    </row>
    <row r="118" spans="1:18" s="3" customFormat="1" ht="17.149999999999999" customHeight="1" x14ac:dyDescent="0.2">
      <c r="A118" s="46"/>
      <c r="B118"/>
      <c r="C118"/>
      <c r="D118"/>
      <c r="E118"/>
      <c r="F118"/>
      <c r="G118"/>
      <c r="H118"/>
      <c r="I118"/>
      <c r="J118" s="46"/>
      <c r="K118"/>
      <c r="L118"/>
      <c r="M118"/>
      <c r="N118"/>
      <c r="O118"/>
      <c r="P118"/>
      <c r="Q118"/>
      <c r="R118"/>
    </row>
    <row r="119" spans="1:18" s="5" customFormat="1" ht="17.149999999999999" customHeight="1" x14ac:dyDescent="0.2">
      <c r="A119" s="46"/>
      <c r="B119"/>
      <c r="C119"/>
      <c r="D119"/>
      <c r="E119"/>
      <c r="F119"/>
      <c r="G119"/>
      <c r="H119"/>
      <c r="I119"/>
      <c r="J119" s="46"/>
      <c r="K119"/>
      <c r="L119"/>
      <c r="M119"/>
      <c r="N119"/>
      <c r="O119"/>
      <c r="P119"/>
      <c r="Q119"/>
      <c r="R119"/>
    </row>
    <row r="120" spans="1:18" ht="17.149999999999999" customHeight="1" x14ac:dyDescent="0.2">
      <c r="A120" s="46"/>
      <c r="B120"/>
      <c r="C120"/>
      <c r="D120"/>
      <c r="E120"/>
      <c r="F120"/>
      <c r="G120"/>
      <c r="H120"/>
      <c r="I120"/>
      <c r="J120" s="46"/>
      <c r="K120"/>
      <c r="L120"/>
      <c r="M120"/>
      <c r="N120"/>
      <c r="O120"/>
      <c r="P120"/>
      <c r="Q120"/>
      <c r="R120"/>
    </row>
    <row r="121" spans="1:18" ht="17.149999999999999" customHeight="1" x14ac:dyDescent="0.2">
      <c r="A121" s="46"/>
      <c r="B121"/>
      <c r="C121"/>
      <c r="D121"/>
      <c r="E121"/>
      <c r="F121"/>
      <c r="G121"/>
      <c r="H121"/>
      <c r="I121"/>
      <c r="J121" s="46"/>
      <c r="K121"/>
      <c r="L121"/>
      <c r="M121"/>
      <c r="N121"/>
      <c r="O121"/>
      <c r="P121"/>
      <c r="Q121"/>
      <c r="R121"/>
    </row>
    <row r="122" spans="1:18" ht="17.149999999999999" customHeight="1" x14ac:dyDescent="0.2">
      <c r="A122" s="46"/>
      <c r="B122"/>
      <c r="C122"/>
      <c r="D122"/>
      <c r="E122"/>
      <c r="F122"/>
      <c r="G122"/>
      <c r="H122"/>
      <c r="I122"/>
      <c r="J122" s="46"/>
      <c r="K122"/>
      <c r="L122"/>
      <c r="M122"/>
      <c r="N122"/>
      <c r="O122"/>
      <c r="P122"/>
      <c r="Q122"/>
      <c r="R122"/>
    </row>
    <row r="123" spans="1:18" ht="17.149999999999999" customHeight="1" x14ac:dyDescent="0.2">
      <c r="A123" s="46"/>
      <c r="B123"/>
      <c r="C123"/>
      <c r="D123"/>
      <c r="E123"/>
      <c r="F123"/>
      <c r="G123"/>
      <c r="H123"/>
      <c r="I123"/>
      <c r="J123" s="46"/>
      <c r="K123"/>
      <c r="L123"/>
      <c r="M123"/>
      <c r="N123"/>
      <c r="O123"/>
      <c r="P123"/>
      <c r="Q123"/>
      <c r="R123"/>
    </row>
    <row r="124" spans="1:18" s="3" customFormat="1" ht="17.149999999999999" customHeight="1" x14ac:dyDescent="0.2">
      <c r="A124" s="46"/>
      <c r="B124"/>
      <c r="C124"/>
      <c r="D124"/>
      <c r="E124"/>
      <c r="F124"/>
      <c r="G124"/>
      <c r="H124"/>
      <c r="I124"/>
      <c r="J124" s="46"/>
      <c r="K124"/>
      <c r="L124"/>
      <c r="M124"/>
      <c r="N124"/>
      <c r="O124"/>
      <c r="P124"/>
      <c r="Q124"/>
      <c r="R124"/>
    </row>
    <row r="125" spans="1:18" ht="17.149999999999999" customHeight="1" x14ac:dyDescent="0.2">
      <c r="A125" s="46"/>
      <c r="B125"/>
      <c r="C125"/>
      <c r="D125"/>
      <c r="E125"/>
      <c r="F125"/>
      <c r="G125"/>
      <c r="H125"/>
      <c r="I125"/>
      <c r="J125" s="46"/>
      <c r="K125"/>
      <c r="L125"/>
      <c r="M125"/>
      <c r="N125"/>
      <c r="O125"/>
      <c r="P125"/>
      <c r="Q125"/>
      <c r="R125"/>
    </row>
    <row r="126" spans="1:18" ht="17.149999999999999" customHeight="1" x14ac:dyDescent="0.2">
      <c r="A126" s="46"/>
      <c r="B126"/>
      <c r="C126"/>
      <c r="D126"/>
      <c r="E126"/>
      <c r="F126"/>
      <c r="G126"/>
      <c r="H126"/>
      <c r="I126"/>
      <c r="J126" s="46"/>
      <c r="K126"/>
      <c r="L126"/>
      <c r="M126"/>
      <c r="N126"/>
      <c r="O126"/>
      <c r="P126"/>
      <c r="Q126"/>
      <c r="R126"/>
    </row>
    <row r="127" spans="1:18" ht="17.149999999999999" customHeight="1" x14ac:dyDescent="0.2">
      <c r="A127" s="46"/>
      <c r="B127"/>
      <c r="C127"/>
      <c r="D127"/>
      <c r="E127"/>
      <c r="F127"/>
      <c r="G127"/>
      <c r="H127"/>
      <c r="I127"/>
      <c r="J127" s="46"/>
      <c r="K127"/>
      <c r="L127"/>
      <c r="M127"/>
      <c r="N127"/>
      <c r="O127"/>
      <c r="P127"/>
      <c r="Q127"/>
      <c r="R127"/>
    </row>
    <row r="128" spans="1:18" ht="17.149999999999999" customHeight="1" x14ac:dyDescent="0.2">
      <c r="A128" s="46"/>
      <c r="B128"/>
      <c r="C128"/>
      <c r="D128"/>
      <c r="E128"/>
      <c r="F128"/>
      <c r="G128"/>
      <c r="H128"/>
      <c r="I128"/>
      <c r="J128" s="46"/>
      <c r="K128"/>
      <c r="L128"/>
      <c r="M128"/>
      <c r="N128"/>
      <c r="O128"/>
      <c r="P128"/>
      <c r="Q128"/>
      <c r="R128"/>
    </row>
    <row r="129" spans="1:18" ht="17.149999999999999" customHeight="1" x14ac:dyDescent="0.2">
      <c r="A129" s="46"/>
      <c r="B129"/>
      <c r="C129"/>
      <c r="D129"/>
      <c r="E129"/>
      <c r="F129"/>
      <c r="G129"/>
      <c r="H129"/>
      <c r="I129"/>
      <c r="J129" s="46"/>
      <c r="K129"/>
      <c r="L129"/>
      <c r="M129"/>
      <c r="N129"/>
      <c r="O129"/>
      <c r="P129"/>
      <c r="Q129"/>
      <c r="R129"/>
    </row>
    <row r="130" spans="1:18" ht="17.149999999999999" customHeight="1" x14ac:dyDescent="0.2">
      <c r="A130" s="46"/>
      <c r="B130"/>
      <c r="C130"/>
      <c r="D130"/>
      <c r="E130"/>
      <c r="F130"/>
      <c r="G130"/>
      <c r="H130"/>
      <c r="I130"/>
      <c r="J130" s="46"/>
      <c r="K130"/>
      <c r="L130"/>
      <c r="M130"/>
      <c r="N130"/>
      <c r="O130"/>
      <c r="P130"/>
      <c r="Q130"/>
      <c r="R130"/>
    </row>
    <row r="131" spans="1:18" ht="17.149999999999999" customHeight="1" x14ac:dyDescent="0.2">
      <c r="A131" s="46"/>
      <c r="B131"/>
      <c r="C131"/>
      <c r="D131"/>
      <c r="E131"/>
      <c r="F131"/>
      <c r="G131"/>
      <c r="H131"/>
      <c r="I131"/>
      <c r="J131" s="46"/>
      <c r="K131"/>
      <c r="L131"/>
      <c r="M131"/>
      <c r="N131"/>
      <c r="O131"/>
      <c r="P131"/>
      <c r="Q131"/>
      <c r="R131"/>
    </row>
    <row r="132" spans="1:18" ht="17.149999999999999" customHeight="1" x14ac:dyDescent="0.2">
      <c r="A132" s="46"/>
      <c r="B132"/>
      <c r="C132"/>
      <c r="D132"/>
      <c r="E132"/>
      <c r="F132"/>
      <c r="G132"/>
      <c r="H132"/>
      <c r="I132"/>
      <c r="J132" s="46"/>
      <c r="K132"/>
      <c r="L132"/>
      <c r="M132"/>
      <c r="N132"/>
      <c r="O132"/>
      <c r="P132"/>
      <c r="Q132"/>
      <c r="R132"/>
    </row>
    <row r="133" spans="1:18" ht="17.149999999999999" customHeight="1" x14ac:dyDescent="0.2">
      <c r="A133" s="46"/>
      <c r="B133"/>
      <c r="C133"/>
      <c r="D133"/>
      <c r="E133"/>
      <c r="F133"/>
      <c r="G133"/>
      <c r="H133"/>
      <c r="I133"/>
      <c r="J133" s="46"/>
      <c r="K133"/>
      <c r="L133"/>
      <c r="M133"/>
      <c r="N133"/>
      <c r="O133"/>
      <c r="P133"/>
      <c r="Q133"/>
      <c r="R133"/>
    </row>
    <row r="134" spans="1:18" s="3" customFormat="1" ht="17.149999999999999" customHeight="1" x14ac:dyDescent="0.2">
      <c r="A134" s="46"/>
      <c r="B134"/>
      <c r="C134"/>
      <c r="D134"/>
      <c r="E134"/>
      <c r="F134"/>
      <c r="G134"/>
      <c r="H134"/>
      <c r="I134"/>
      <c r="J134" s="46"/>
      <c r="K134"/>
      <c r="L134"/>
      <c r="M134"/>
      <c r="N134"/>
      <c r="O134"/>
      <c r="P134"/>
      <c r="Q134"/>
      <c r="R134"/>
    </row>
    <row r="135" spans="1:18" s="5" customFormat="1" ht="16.5" customHeight="1" x14ac:dyDescent="0.2">
      <c r="A135" s="46"/>
      <c r="B135"/>
      <c r="C135"/>
      <c r="D135"/>
      <c r="E135"/>
      <c r="F135"/>
      <c r="G135"/>
      <c r="H135"/>
      <c r="I135"/>
      <c r="J135" s="46"/>
      <c r="K135"/>
      <c r="L135"/>
      <c r="M135"/>
      <c r="N135"/>
      <c r="O135"/>
      <c r="P135"/>
      <c r="Q135"/>
      <c r="R135"/>
    </row>
    <row r="136" spans="1:18" s="5" customFormat="1" ht="16.5" customHeight="1" x14ac:dyDescent="0.2">
      <c r="A136" s="46"/>
      <c r="B136"/>
      <c r="C136"/>
      <c r="D136"/>
      <c r="E136"/>
      <c r="F136"/>
      <c r="G136"/>
      <c r="H136"/>
      <c r="I136"/>
      <c r="J136" s="46"/>
      <c r="K136"/>
      <c r="L136"/>
      <c r="M136"/>
      <c r="N136"/>
      <c r="O136"/>
      <c r="P136"/>
      <c r="Q136"/>
      <c r="R136"/>
    </row>
    <row r="137" spans="1:18" ht="17.149999999999999" customHeight="1" x14ac:dyDescent="0.2">
      <c r="A137" s="46"/>
      <c r="B137"/>
      <c r="C137"/>
      <c r="D137"/>
      <c r="E137"/>
      <c r="F137"/>
      <c r="G137"/>
      <c r="H137"/>
      <c r="I137"/>
      <c r="J137" s="46"/>
      <c r="K137"/>
      <c r="L137"/>
      <c r="M137"/>
      <c r="N137"/>
      <c r="O137"/>
      <c r="P137"/>
      <c r="Q137"/>
      <c r="R137"/>
    </row>
    <row r="138" spans="1:18" ht="17.149999999999999" customHeight="1" x14ac:dyDescent="0.2">
      <c r="A138" s="46"/>
      <c r="B138"/>
      <c r="C138"/>
      <c r="D138"/>
      <c r="E138"/>
      <c r="F138"/>
      <c r="G138"/>
      <c r="H138"/>
      <c r="I138"/>
      <c r="J138" s="46"/>
      <c r="K138"/>
      <c r="L138"/>
      <c r="M138"/>
      <c r="N138"/>
      <c r="O138"/>
      <c r="P138"/>
      <c r="Q138"/>
      <c r="R138"/>
    </row>
    <row r="139" spans="1:18" ht="17.149999999999999" customHeight="1" x14ac:dyDescent="0.2">
      <c r="A139" s="46"/>
      <c r="B139"/>
      <c r="C139"/>
      <c r="D139"/>
      <c r="E139"/>
      <c r="F139"/>
      <c r="G139"/>
      <c r="H139"/>
      <c r="I139"/>
      <c r="J139" s="46"/>
      <c r="K139"/>
      <c r="L139"/>
      <c r="M139"/>
      <c r="N139"/>
      <c r="O139"/>
      <c r="P139"/>
      <c r="Q139"/>
      <c r="R139"/>
    </row>
    <row r="140" spans="1:18" ht="17.149999999999999" customHeight="1" x14ac:dyDescent="0.2">
      <c r="A140" s="46"/>
      <c r="B140"/>
      <c r="C140"/>
      <c r="D140"/>
      <c r="E140"/>
      <c r="F140"/>
      <c r="G140"/>
      <c r="H140"/>
      <c r="I140"/>
      <c r="J140" s="46"/>
      <c r="K140"/>
      <c r="L140"/>
      <c r="M140"/>
      <c r="N140"/>
      <c r="O140"/>
      <c r="P140"/>
      <c r="Q140"/>
      <c r="R140"/>
    </row>
    <row r="141" spans="1:18" s="3" customFormat="1" ht="17.149999999999999" customHeight="1" x14ac:dyDescent="0.2">
      <c r="A141" s="46"/>
      <c r="B141"/>
      <c r="C141"/>
      <c r="D141"/>
      <c r="E141"/>
      <c r="F141"/>
      <c r="G141"/>
      <c r="H141"/>
      <c r="I141"/>
      <c r="J141" s="46"/>
      <c r="K141"/>
      <c r="L141"/>
      <c r="M141"/>
      <c r="N141"/>
      <c r="O141"/>
      <c r="P141"/>
      <c r="Q141"/>
      <c r="R141"/>
    </row>
    <row r="142" spans="1:18" ht="17.149999999999999" customHeight="1" x14ac:dyDescent="0.2">
      <c r="A142" s="46"/>
      <c r="B142"/>
      <c r="C142"/>
      <c r="D142"/>
      <c r="E142"/>
      <c r="F142"/>
      <c r="G142"/>
      <c r="H142"/>
      <c r="I142"/>
      <c r="J142" s="46"/>
      <c r="K142"/>
      <c r="L142"/>
      <c r="M142"/>
      <c r="N142"/>
      <c r="O142"/>
      <c r="P142"/>
      <c r="Q142"/>
      <c r="R142"/>
    </row>
    <row r="143" spans="1:18" ht="17.149999999999999" customHeight="1" x14ac:dyDescent="0.2">
      <c r="A143" s="46"/>
      <c r="B143"/>
      <c r="C143"/>
      <c r="D143"/>
      <c r="E143"/>
      <c r="F143"/>
      <c r="G143"/>
      <c r="H143"/>
      <c r="I143"/>
      <c r="J143" s="46"/>
      <c r="K143"/>
      <c r="L143"/>
      <c r="M143"/>
      <c r="N143"/>
      <c r="O143"/>
      <c r="P143"/>
      <c r="Q143"/>
      <c r="R143"/>
    </row>
    <row r="144" spans="1:18" ht="17.149999999999999" customHeight="1" x14ac:dyDescent="0.2">
      <c r="A144" s="46"/>
      <c r="B144"/>
      <c r="C144"/>
      <c r="D144"/>
      <c r="E144"/>
      <c r="F144"/>
      <c r="G144"/>
      <c r="H144"/>
      <c r="I144"/>
      <c r="J144" s="46"/>
      <c r="K144"/>
      <c r="L144"/>
      <c r="M144"/>
      <c r="N144"/>
      <c r="O144"/>
      <c r="P144"/>
      <c r="Q144"/>
      <c r="R144"/>
    </row>
    <row r="145" spans="1:18" ht="17.149999999999999" customHeight="1" x14ac:dyDescent="0.2">
      <c r="A145" s="46"/>
      <c r="B145"/>
      <c r="C145"/>
      <c r="D145"/>
      <c r="E145"/>
      <c r="F145"/>
      <c r="G145"/>
      <c r="H145"/>
      <c r="I145"/>
      <c r="J145" s="46"/>
      <c r="K145"/>
      <c r="L145"/>
      <c r="M145"/>
      <c r="N145"/>
      <c r="O145"/>
      <c r="P145"/>
      <c r="Q145"/>
      <c r="R145"/>
    </row>
    <row r="146" spans="1:18" ht="17.149999999999999" customHeight="1" x14ac:dyDescent="0.2">
      <c r="A146" s="46"/>
      <c r="B146"/>
      <c r="C146"/>
      <c r="D146"/>
      <c r="E146"/>
      <c r="F146"/>
      <c r="G146"/>
      <c r="H146"/>
      <c r="I146"/>
      <c r="J146" s="46"/>
      <c r="K146"/>
      <c r="L146"/>
      <c r="M146"/>
      <c r="N146"/>
      <c r="O146"/>
      <c r="P146"/>
      <c r="Q146"/>
      <c r="R146"/>
    </row>
    <row r="147" spans="1:18" ht="17.149999999999999" customHeight="1" x14ac:dyDescent="0.2">
      <c r="A147" s="46"/>
      <c r="B147"/>
      <c r="C147"/>
      <c r="D147"/>
      <c r="E147"/>
      <c r="F147"/>
      <c r="G147"/>
      <c r="H147"/>
      <c r="I147"/>
      <c r="J147" s="46"/>
      <c r="K147"/>
      <c r="L147"/>
      <c r="M147"/>
      <c r="N147"/>
      <c r="O147"/>
      <c r="P147"/>
      <c r="Q147"/>
      <c r="R147"/>
    </row>
    <row r="148" spans="1:18" ht="17.149999999999999" customHeight="1" x14ac:dyDescent="0.2">
      <c r="A148" s="46"/>
      <c r="B148"/>
      <c r="C148"/>
      <c r="D148"/>
      <c r="E148"/>
      <c r="F148"/>
      <c r="G148"/>
      <c r="H148"/>
      <c r="I148"/>
      <c r="J148" s="46"/>
      <c r="K148"/>
      <c r="L148"/>
      <c r="M148"/>
      <c r="N148"/>
      <c r="O148"/>
      <c r="P148"/>
      <c r="Q148"/>
      <c r="R148"/>
    </row>
    <row r="149" spans="1:18" ht="17.149999999999999" customHeight="1" x14ac:dyDescent="0.2">
      <c r="A149" s="46"/>
      <c r="B149"/>
      <c r="C149"/>
      <c r="D149"/>
      <c r="E149"/>
      <c r="F149"/>
      <c r="G149"/>
      <c r="H149"/>
      <c r="I149"/>
      <c r="J149" s="46"/>
      <c r="K149"/>
      <c r="L149"/>
      <c r="M149"/>
      <c r="N149"/>
      <c r="O149"/>
      <c r="P149"/>
      <c r="Q149"/>
      <c r="R149"/>
    </row>
    <row r="150" spans="1:18" ht="17.149999999999999" customHeight="1" x14ac:dyDescent="0.2">
      <c r="A150" s="46"/>
      <c r="B150"/>
      <c r="C150"/>
      <c r="D150"/>
      <c r="E150"/>
      <c r="F150"/>
      <c r="G150"/>
      <c r="H150"/>
      <c r="I150"/>
      <c r="J150" s="46"/>
      <c r="K150"/>
      <c r="L150"/>
      <c r="M150"/>
      <c r="N150"/>
      <c r="O150"/>
      <c r="P150"/>
      <c r="Q150"/>
      <c r="R150"/>
    </row>
    <row r="151" spans="1:18" s="3" customFormat="1" ht="17.149999999999999" customHeight="1" x14ac:dyDescent="0.2">
      <c r="A151" s="46"/>
      <c r="B151"/>
      <c r="C151"/>
      <c r="D151"/>
      <c r="E151"/>
      <c r="F151"/>
      <c r="G151"/>
      <c r="H151"/>
      <c r="I151"/>
      <c r="J151" s="46"/>
      <c r="K151"/>
      <c r="L151"/>
      <c r="M151"/>
      <c r="N151"/>
      <c r="O151"/>
      <c r="P151"/>
      <c r="Q151"/>
      <c r="R151"/>
    </row>
    <row r="152" spans="1:18" ht="14.15" customHeight="1" x14ac:dyDescent="0.2">
      <c r="A152" s="46"/>
      <c r="B152"/>
      <c r="C152"/>
      <c r="D152"/>
      <c r="E152"/>
      <c r="F152"/>
      <c r="G152"/>
      <c r="H152"/>
      <c r="I152"/>
      <c r="J152" s="46"/>
      <c r="K152"/>
      <c r="L152"/>
      <c r="M152"/>
      <c r="N152"/>
      <c r="O152"/>
      <c r="P152"/>
      <c r="Q152"/>
      <c r="R152"/>
    </row>
    <row r="153" spans="1:18" ht="14.15" customHeight="1" x14ac:dyDescent="0.2">
      <c r="Q153"/>
      <c r="R153"/>
    </row>
    <row r="154" spans="1:18" ht="14.15" customHeight="1" x14ac:dyDescent="0.2">
      <c r="Q154"/>
      <c r="R154"/>
    </row>
  </sheetData>
  <mergeCells count="48">
    <mergeCell ref="P4:R4"/>
    <mergeCell ref="A3:B4"/>
    <mergeCell ref="C3:C4"/>
    <mergeCell ref="J3:K4"/>
    <mergeCell ref="L3:L4"/>
    <mergeCell ref="G4:I4"/>
    <mergeCell ref="H10:I10"/>
    <mergeCell ref="Q10:R10"/>
    <mergeCell ref="A20:B21"/>
    <mergeCell ref="C20:C21"/>
    <mergeCell ref="J20:K21"/>
    <mergeCell ref="L20:L21"/>
    <mergeCell ref="G21:I21"/>
    <mergeCell ref="P21:R21"/>
    <mergeCell ref="H27:I27"/>
    <mergeCell ref="Q27:R27"/>
    <mergeCell ref="A37:B38"/>
    <mergeCell ref="C37:C38"/>
    <mergeCell ref="J37:K38"/>
    <mergeCell ref="L37:L38"/>
    <mergeCell ref="G38:I38"/>
    <mergeCell ref="P38:R38"/>
    <mergeCell ref="H44:I44"/>
    <mergeCell ref="Q44:R44"/>
    <mergeCell ref="A54:B55"/>
    <mergeCell ref="C54:C55"/>
    <mergeCell ref="J54:K55"/>
    <mergeCell ref="L54:L55"/>
    <mergeCell ref="G55:I55"/>
    <mergeCell ref="P55:R55"/>
    <mergeCell ref="H61:I61"/>
    <mergeCell ref="Q61:R61"/>
    <mergeCell ref="A71:B72"/>
    <mergeCell ref="C71:C72"/>
    <mergeCell ref="J71:K72"/>
    <mergeCell ref="L71:L72"/>
    <mergeCell ref="G72:I72"/>
    <mergeCell ref="P72:R72"/>
    <mergeCell ref="H95:I95"/>
    <mergeCell ref="Q95:R95"/>
    <mergeCell ref="H78:I78"/>
    <mergeCell ref="Q78:R78"/>
    <mergeCell ref="A88:B89"/>
    <mergeCell ref="C88:C89"/>
    <mergeCell ref="J88:K89"/>
    <mergeCell ref="L88:L89"/>
    <mergeCell ref="G89:I89"/>
    <mergeCell ref="P89:R89"/>
  </mergeCells>
  <phoneticPr fontId="3"/>
  <printOptions horizontalCentered="1"/>
  <pageMargins left="0" right="0" top="0" bottom="0"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D656-3F43-4D81-BC60-B47CFF107A63}">
  <dimension ref="A2:R154"/>
  <sheetViews>
    <sheetView showGridLines="0" showRowColHeaders="0" showRuler="0" view="pageLayout" topLeftCell="A59" zoomScale="60" zoomScaleNormal="100" zoomScalePageLayoutView="60" workbookViewId="0">
      <selection activeCell="C88" sqref="C88:C89"/>
    </sheetView>
  </sheetViews>
  <sheetFormatPr defaultColWidth="8.703125" defaultRowHeight="14.15" customHeight="1" x14ac:dyDescent="0.2"/>
  <cols>
    <col min="1" max="1" width="8.703125" style="43" customWidth="1"/>
    <col min="2" max="4" width="8.703125" style="2" customWidth="1"/>
    <col min="5" max="5" width="7.1171875" style="2" customWidth="1"/>
    <col min="6" max="6" width="7.29296875" style="2" customWidth="1"/>
    <col min="7" max="7" width="1.41015625" style="2" customWidth="1"/>
    <col min="8" max="9" width="8.703125" style="2" customWidth="1"/>
    <col min="10" max="10" width="8.703125" style="43" customWidth="1"/>
    <col min="11" max="13" width="8.703125" style="2" customWidth="1"/>
    <col min="14" max="15" width="7.29296875" style="2" customWidth="1"/>
    <col min="16" max="16" width="1.41015625" style="2" customWidth="1"/>
    <col min="17" max="18" width="8.703125" style="2" customWidth="1"/>
    <col min="19" max="16384" width="8.703125" style="2"/>
  </cols>
  <sheetData>
    <row r="2" spans="1:18" ht="17.149999999999999" customHeight="1" x14ac:dyDescent="0.2">
      <c r="A2" s="42" t="str">
        <f ca="1">TEXT(EDATE(TODAY(),-1),"yyyy年m月")</f>
        <v>2025年4月</v>
      </c>
      <c r="B2" s="10" t="s">
        <v>57</v>
      </c>
      <c r="C2" s="78" t="s">
        <v>58</v>
      </c>
      <c r="D2" s="6" t="s">
        <v>59</v>
      </c>
      <c r="I2"/>
      <c r="J2" s="77" t="str">
        <f ca="1">TEXT(EDATE(TODAY(),-1),"yyyy年m月")</f>
        <v>2025年4月</v>
      </c>
      <c r="K2" s="10" t="s">
        <v>57</v>
      </c>
      <c r="L2" s="78" t="s">
        <v>58</v>
      </c>
      <c r="M2" s="6" t="s">
        <v>59</v>
      </c>
      <c r="R2"/>
    </row>
    <row r="3" spans="1:18" ht="17.149999999999999" customHeight="1" x14ac:dyDescent="0.2">
      <c r="A3" s="172" t="str">
        <f>入力sheet!B26</f>
        <v>ko</v>
      </c>
      <c r="B3" s="172"/>
      <c r="C3" s="169" t="s">
        <v>61</v>
      </c>
      <c r="H3" s="5" t="s">
        <v>62</v>
      </c>
      <c r="I3" s="28" t="s">
        <v>224</v>
      </c>
      <c r="J3" s="172" t="str">
        <f>入力sheet!B32</f>
        <v>re</v>
      </c>
      <c r="K3" s="172"/>
      <c r="L3" s="169" t="s">
        <v>61</v>
      </c>
      <c r="Q3" s="5" t="s">
        <v>62</v>
      </c>
      <c r="R3" s="28" t="s">
        <v>230</v>
      </c>
    </row>
    <row r="4" spans="1:18" ht="17.149999999999999" customHeight="1" x14ac:dyDescent="0.2">
      <c r="A4" s="172"/>
      <c r="B4" s="172"/>
      <c r="C4" s="169"/>
      <c r="F4" s="3" t="s">
        <v>66</v>
      </c>
      <c r="G4" s="173">
        <f ca="1">DATE(YEAR(TODAY()),MONTH(TODAY()),20)</f>
        <v>45797</v>
      </c>
      <c r="H4" s="174"/>
      <c r="I4" s="174"/>
      <c r="J4" s="172"/>
      <c r="K4" s="172"/>
      <c r="L4" s="169"/>
      <c r="O4" s="3" t="s">
        <v>66</v>
      </c>
      <c r="P4" s="173">
        <f ca="1">DATE(YEAR(TODAY()),MONTH(TODAY()),20)</f>
        <v>45797</v>
      </c>
      <c r="Q4" s="174"/>
      <c r="R4" s="174"/>
    </row>
    <row r="5" spans="1:18" ht="17.149999999999999" customHeight="1" x14ac:dyDescent="0.2"/>
    <row r="6" spans="1:18" s="3" customFormat="1" ht="17.149999999999999" customHeight="1" x14ac:dyDescent="0.2">
      <c r="A6" s="44" t="s">
        <v>67</v>
      </c>
      <c r="B6" s="8" t="s">
        <v>68</v>
      </c>
      <c r="C6" s="8" t="s">
        <v>45</v>
      </c>
      <c r="D6" s="8"/>
      <c r="E6" s="8"/>
      <c r="F6" s="8" t="s">
        <v>70</v>
      </c>
      <c r="H6" s="8" t="s">
        <v>71</v>
      </c>
      <c r="I6" s="1">
        <v>20</v>
      </c>
      <c r="J6" s="44" t="s">
        <v>67</v>
      </c>
      <c r="K6" s="8" t="s">
        <v>68</v>
      </c>
      <c r="L6" s="8" t="s">
        <v>45</v>
      </c>
      <c r="M6" s="8"/>
      <c r="N6" s="8"/>
      <c r="O6" s="8" t="s">
        <v>70</v>
      </c>
      <c r="Q6" s="8" t="s">
        <v>71</v>
      </c>
      <c r="R6" s="1"/>
    </row>
    <row r="7" spans="1:18" ht="17.149999999999999" customHeight="1" x14ac:dyDescent="0.2">
      <c r="A7" s="45" t="s">
        <v>72</v>
      </c>
      <c r="B7" s="1">
        <v>40</v>
      </c>
      <c r="C7" s="7">
        <v>100</v>
      </c>
      <c r="D7" s="9"/>
      <c r="E7" s="1"/>
      <c r="F7" s="7">
        <f t="shared" ref="F7:F10" si="0">B7*C7+D7*E7</f>
        <v>4000</v>
      </c>
      <c r="H7" s="8" t="s">
        <v>73</v>
      </c>
      <c r="I7" s="36"/>
      <c r="J7" s="45" t="s">
        <v>72</v>
      </c>
      <c r="K7" s="1"/>
      <c r="L7" s="7">
        <v>100</v>
      </c>
      <c r="M7" s="9"/>
      <c r="N7" s="1"/>
      <c r="O7" s="7">
        <f t="shared" ref="O7:O12" si="1">K7*L7+M7*N7</f>
        <v>0</v>
      </c>
      <c r="Q7" s="8" t="s">
        <v>73</v>
      </c>
      <c r="R7" s="36"/>
    </row>
    <row r="8" spans="1:18" ht="17.149999999999999" customHeight="1" x14ac:dyDescent="0.2">
      <c r="A8" s="45" t="s">
        <v>146</v>
      </c>
      <c r="B8" s="1"/>
      <c r="C8" s="7">
        <v>100</v>
      </c>
      <c r="D8" s="9"/>
      <c r="E8" s="1"/>
      <c r="F8" s="7">
        <f t="shared" si="0"/>
        <v>0</v>
      </c>
      <c r="H8" s="8" t="s">
        <v>75</v>
      </c>
      <c r="I8" s="49">
        <f>入力sheet!I14</f>
        <v>40</v>
      </c>
      <c r="J8" s="45" t="s">
        <v>74</v>
      </c>
      <c r="K8" s="1"/>
      <c r="L8" s="7">
        <v>100</v>
      </c>
      <c r="M8" s="9"/>
      <c r="N8" s="1"/>
      <c r="O8" s="7">
        <f t="shared" si="1"/>
        <v>0</v>
      </c>
      <c r="Q8" s="8" t="s">
        <v>75</v>
      </c>
      <c r="R8" s="49">
        <f>入力sheet!I20</f>
        <v>0</v>
      </c>
    </row>
    <row r="9" spans="1:18" ht="17.149999999999999" customHeight="1" x14ac:dyDescent="0.2">
      <c r="A9" s="45" t="s">
        <v>74</v>
      </c>
      <c r="B9" s="1">
        <v>0</v>
      </c>
      <c r="C9" s="7">
        <v>100</v>
      </c>
      <c r="D9" s="9"/>
      <c r="E9" s="1"/>
      <c r="F9" s="7">
        <f t="shared" si="0"/>
        <v>0</v>
      </c>
      <c r="J9" s="45" t="s">
        <v>146</v>
      </c>
      <c r="K9" s="1"/>
      <c r="L9" s="7">
        <v>100</v>
      </c>
      <c r="M9" s="9"/>
      <c r="N9" s="1"/>
      <c r="O9" s="7">
        <f t="shared" si="1"/>
        <v>0</v>
      </c>
    </row>
    <row r="10" spans="1:18" ht="17.149999999999999" customHeight="1" x14ac:dyDescent="0.5">
      <c r="A10" s="45"/>
      <c r="B10" s="1"/>
      <c r="C10" s="7"/>
      <c r="D10" s="9"/>
      <c r="E10" s="1"/>
      <c r="F10" s="7">
        <f t="shared" si="0"/>
        <v>0</v>
      </c>
      <c r="H10" s="170"/>
      <c r="I10" s="171"/>
      <c r="J10" s="45"/>
      <c r="K10" s="1"/>
      <c r="L10" s="7"/>
      <c r="M10" s="9"/>
      <c r="N10" s="1"/>
      <c r="O10" s="7">
        <f t="shared" si="1"/>
        <v>0</v>
      </c>
      <c r="Q10" s="170"/>
      <c r="R10" s="171"/>
    </row>
    <row r="11" spans="1:18" ht="17.149999999999999" customHeight="1" x14ac:dyDescent="0.2">
      <c r="A11" s="45"/>
      <c r="B11" s="1"/>
      <c r="C11" s="7"/>
      <c r="D11" s="9"/>
      <c r="E11" s="1"/>
      <c r="F11" s="7">
        <f>B11*C11+D11*E11</f>
        <v>0</v>
      </c>
      <c r="H11" s="8" t="s">
        <v>144</v>
      </c>
      <c r="I11" s="8"/>
      <c r="J11" s="45"/>
      <c r="K11" s="1"/>
      <c r="L11" s="7"/>
      <c r="M11" s="9"/>
      <c r="N11" s="1"/>
      <c r="O11" s="7">
        <f t="shared" si="1"/>
        <v>0</v>
      </c>
      <c r="Q11" s="8" t="s">
        <v>144</v>
      </c>
      <c r="R11" s="8"/>
    </row>
    <row r="12" spans="1:18" ht="17.149999999999999" customHeight="1" x14ac:dyDescent="0.2">
      <c r="A12" s="45"/>
      <c r="B12" s="1"/>
      <c r="C12" s="7"/>
      <c r="D12" s="9"/>
      <c r="E12" s="1"/>
      <c r="F12" s="7">
        <f>B12*C12+D12*E12</f>
        <v>0</v>
      </c>
      <c r="H12" s="16"/>
      <c r="I12" s="17">
        <f>300*I11</f>
        <v>0</v>
      </c>
      <c r="J12" s="45"/>
      <c r="K12" s="1"/>
      <c r="L12" s="7"/>
      <c r="M12" s="9"/>
      <c r="N12" s="1"/>
      <c r="O12" s="7">
        <f t="shared" si="1"/>
        <v>0</v>
      </c>
      <c r="Q12" s="16"/>
      <c r="R12" s="17">
        <f>300*R11</f>
        <v>0</v>
      </c>
    </row>
    <row r="13" spans="1:18" ht="17.149999999999999" customHeight="1" x14ac:dyDescent="0.2">
      <c r="A13" s="45" t="s">
        <v>53</v>
      </c>
      <c r="B13" s="1">
        <f>B14</f>
        <v>40</v>
      </c>
      <c r="C13" s="7">
        <f>入力sheet!U9</f>
        <v>300</v>
      </c>
      <c r="D13" s="13"/>
      <c r="E13" s="1"/>
      <c r="F13" s="7">
        <f>C13*B13</f>
        <v>12000</v>
      </c>
      <c r="H13" s="20"/>
      <c r="I13" s="21"/>
      <c r="J13" s="45" t="s">
        <v>53</v>
      </c>
      <c r="K13" s="1">
        <f>K14</f>
        <v>0</v>
      </c>
      <c r="L13" s="7">
        <f>入力sheet!U9</f>
        <v>300</v>
      </c>
      <c r="M13" s="13"/>
      <c r="N13" s="1"/>
      <c r="O13" s="7">
        <f>L13*K13</f>
        <v>0</v>
      </c>
      <c r="Q13" s="20"/>
      <c r="R13" s="21"/>
    </row>
    <row r="14" spans="1:18" ht="17.149999999999999" customHeight="1" x14ac:dyDescent="0.2">
      <c r="A14" s="44" t="s">
        <v>76</v>
      </c>
      <c r="B14" s="1">
        <f>SUM(B7:B12)</f>
        <v>40</v>
      </c>
      <c r="C14" s="4"/>
      <c r="D14" s="12"/>
      <c r="E14" s="8" t="s">
        <v>77</v>
      </c>
      <c r="F14" s="7">
        <f>SUM(F7:F13)</f>
        <v>16000</v>
      </c>
      <c r="H14" s="18" t="s">
        <v>78</v>
      </c>
      <c r="I14" s="19">
        <f>F14</f>
        <v>16000</v>
      </c>
      <c r="J14" s="44" t="s">
        <v>76</v>
      </c>
      <c r="K14" s="1">
        <f>SUM(K7:K12)</f>
        <v>0</v>
      </c>
      <c r="L14" s="4"/>
      <c r="M14" s="12"/>
      <c r="N14" s="8" t="s">
        <v>77</v>
      </c>
      <c r="O14" s="7">
        <f>SUM(O7:O13)</f>
        <v>0</v>
      </c>
      <c r="Q14" s="18" t="s">
        <v>78</v>
      </c>
      <c r="R14" s="19">
        <f>O14</f>
        <v>0</v>
      </c>
    </row>
    <row r="15" spans="1:18" ht="17.149999999999999" customHeight="1" x14ac:dyDescent="0.2"/>
    <row r="16" spans="1:18" s="3" customFormat="1" ht="17.149999999999999" customHeight="1" x14ac:dyDescent="0.2">
      <c r="A16" s="46"/>
      <c r="B16"/>
      <c r="C16"/>
      <c r="D16"/>
      <c r="E16"/>
      <c r="H16" s="14" t="s">
        <v>79</v>
      </c>
      <c r="I16" s="15">
        <f>I14-SUM(H12:I12)</f>
        <v>16000</v>
      </c>
      <c r="J16" s="46"/>
      <c r="K16"/>
      <c r="L16"/>
      <c r="M16"/>
      <c r="N16"/>
      <c r="Q16" s="113" t="s">
        <v>165</v>
      </c>
      <c r="R16" s="15">
        <f>R14</f>
        <v>0</v>
      </c>
    </row>
    <row r="17" spans="1:18" s="3" customFormat="1" ht="17.149999999999999" customHeight="1" x14ac:dyDescent="0.2">
      <c r="A17" s="47"/>
      <c r="B17" s="22"/>
      <c r="C17" s="22"/>
      <c r="D17" s="22"/>
      <c r="E17" s="22"/>
      <c r="F17" s="23"/>
      <c r="G17" s="23"/>
      <c r="H17" s="23"/>
      <c r="I17" s="23"/>
      <c r="J17" s="47"/>
      <c r="K17" s="22"/>
      <c r="L17" s="22"/>
      <c r="M17" s="22"/>
      <c r="N17" s="22"/>
      <c r="O17" s="23"/>
      <c r="P17" s="23"/>
      <c r="Q17" s="25"/>
      <c r="R17" s="24"/>
    </row>
    <row r="18" spans="1:18" s="5" customFormat="1" ht="17.149999999999999" customHeight="1" x14ac:dyDescent="0.2">
      <c r="A18" s="46"/>
      <c r="B18"/>
      <c r="C18"/>
      <c r="D18"/>
      <c r="E18"/>
      <c r="F18"/>
      <c r="J18" s="100"/>
      <c r="K18" s="79"/>
      <c r="L18" s="79"/>
      <c r="M18" s="79"/>
      <c r="N18" s="79"/>
      <c r="O18" s="79"/>
      <c r="P18" s="80"/>
      <c r="Q18" s="80"/>
      <c r="R18" s="80"/>
    </row>
    <row r="19" spans="1:18" ht="17.149999999999999" customHeight="1" x14ac:dyDescent="0.2">
      <c r="A19" s="42" t="str">
        <f ca="1">TEXT(EDATE(TODAY(),-1),"yyyy年m月")</f>
        <v>2025年4月</v>
      </c>
      <c r="B19" s="10" t="s">
        <v>57</v>
      </c>
      <c r="C19" s="78" t="s">
        <v>58</v>
      </c>
      <c r="D19" s="6" t="s">
        <v>59</v>
      </c>
      <c r="I19"/>
      <c r="J19" s="77" t="str">
        <f ca="1">TEXT(EDATE(TODAY(),-1),"yyyy年m月")</f>
        <v>2025年4月</v>
      </c>
      <c r="K19" s="10" t="s">
        <v>57</v>
      </c>
      <c r="L19" s="78" t="s">
        <v>58</v>
      </c>
      <c r="M19" s="6" t="s">
        <v>59</v>
      </c>
      <c r="R19"/>
    </row>
    <row r="20" spans="1:18" ht="17.149999999999999" customHeight="1" x14ac:dyDescent="0.2">
      <c r="A20" s="172">
        <f>入力sheet!B27</f>
        <v>0</v>
      </c>
      <c r="B20" s="172"/>
      <c r="C20" s="169" t="s">
        <v>61</v>
      </c>
      <c r="H20" s="5" t="s">
        <v>62</v>
      </c>
      <c r="I20" s="28" t="s">
        <v>225</v>
      </c>
      <c r="J20" s="172">
        <f>入力sheet!B33</f>
        <v>0</v>
      </c>
      <c r="K20" s="172"/>
      <c r="L20" s="169" t="s">
        <v>61</v>
      </c>
      <c r="Q20" s="5" t="s">
        <v>62</v>
      </c>
      <c r="R20" s="28" t="s">
        <v>231</v>
      </c>
    </row>
    <row r="21" spans="1:18" ht="17.149999999999999" customHeight="1" x14ac:dyDescent="0.2">
      <c r="A21" s="172"/>
      <c r="B21" s="172"/>
      <c r="C21" s="169"/>
      <c r="F21" s="3" t="s">
        <v>66</v>
      </c>
      <c r="G21" s="173">
        <f ca="1">DATE(YEAR(TODAY()),MONTH(TODAY()),20)</f>
        <v>45797</v>
      </c>
      <c r="H21" s="174"/>
      <c r="I21" s="174"/>
      <c r="J21" s="172"/>
      <c r="K21" s="172"/>
      <c r="L21" s="169"/>
      <c r="O21" s="3" t="s">
        <v>66</v>
      </c>
      <c r="P21" s="173">
        <f ca="1">DATE(YEAR(TODAY()),MONTH(TODAY()),20)</f>
        <v>45797</v>
      </c>
      <c r="Q21" s="174"/>
      <c r="R21" s="174"/>
    </row>
    <row r="22" spans="1:18" ht="17.149999999999999" customHeight="1" x14ac:dyDescent="0.2"/>
    <row r="23" spans="1:18" s="3" customFormat="1" ht="17.149999999999999" customHeight="1" x14ac:dyDescent="0.2">
      <c r="A23" s="44" t="s">
        <v>67</v>
      </c>
      <c r="B23" s="8" t="s">
        <v>68</v>
      </c>
      <c r="C23" s="8" t="s">
        <v>45</v>
      </c>
      <c r="D23" s="8"/>
      <c r="E23" s="8"/>
      <c r="F23" s="8" t="s">
        <v>70</v>
      </c>
      <c r="H23" s="8" t="s">
        <v>71</v>
      </c>
      <c r="I23" s="1">
        <v>7</v>
      </c>
      <c r="J23" s="44" t="s">
        <v>67</v>
      </c>
      <c r="K23" s="8" t="s">
        <v>68</v>
      </c>
      <c r="L23" s="8" t="s">
        <v>45</v>
      </c>
      <c r="M23" s="8"/>
      <c r="N23" s="8"/>
      <c r="O23" s="8" t="s">
        <v>70</v>
      </c>
      <c r="Q23" s="8" t="s">
        <v>71</v>
      </c>
      <c r="R23" s="1"/>
    </row>
    <row r="24" spans="1:18" ht="17.149999999999999" customHeight="1" x14ac:dyDescent="0.2">
      <c r="A24" s="45" t="s">
        <v>72</v>
      </c>
      <c r="B24" s="1">
        <v>27</v>
      </c>
      <c r="C24" s="7">
        <v>100</v>
      </c>
      <c r="D24" s="9"/>
      <c r="E24" s="1"/>
      <c r="F24" s="7">
        <f t="shared" ref="F24:F29" si="2">B24*C24+D24*E24</f>
        <v>2700</v>
      </c>
      <c r="H24" s="8" t="s">
        <v>73</v>
      </c>
      <c r="I24" s="36"/>
      <c r="J24" s="45" t="s">
        <v>72</v>
      </c>
      <c r="K24" s="4"/>
      <c r="L24" s="7"/>
      <c r="M24" s="9"/>
      <c r="N24" s="1"/>
      <c r="O24" s="7">
        <f t="shared" ref="O24:O29" si="3">K24*L24+M24*N24</f>
        <v>0</v>
      </c>
      <c r="Q24" s="8" t="s">
        <v>73</v>
      </c>
      <c r="R24" s="36"/>
    </row>
    <row r="25" spans="1:18" ht="17.149999999999999" customHeight="1" x14ac:dyDescent="0.2">
      <c r="A25" s="45" t="s">
        <v>146</v>
      </c>
      <c r="B25" s="1"/>
      <c r="C25" s="7">
        <v>100</v>
      </c>
      <c r="D25" s="9"/>
      <c r="E25" s="1"/>
      <c r="F25" s="7">
        <f t="shared" si="2"/>
        <v>0</v>
      </c>
      <c r="H25" s="8" t="s">
        <v>75</v>
      </c>
      <c r="I25" s="49">
        <f>入力sheet!I15</f>
        <v>27</v>
      </c>
      <c r="J25" s="45" t="s">
        <v>74</v>
      </c>
      <c r="K25" s="1"/>
      <c r="L25" s="7">
        <v>100</v>
      </c>
      <c r="M25" s="9"/>
      <c r="N25" s="1"/>
      <c r="O25" s="7">
        <f t="shared" si="3"/>
        <v>0</v>
      </c>
      <c r="Q25" s="8" t="s">
        <v>75</v>
      </c>
      <c r="R25" s="49">
        <f>入力sheet!I21</f>
        <v>0</v>
      </c>
    </row>
    <row r="26" spans="1:18" ht="17.149999999999999" customHeight="1" x14ac:dyDescent="0.2">
      <c r="A26" s="45" t="s">
        <v>74</v>
      </c>
      <c r="B26" s="1">
        <v>0</v>
      </c>
      <c r="C26" s="7">
        <v>100</v>
      </c>
      <c r="D26" s="9"/>
      <c r="E26" s="1"/>
      <c r="F26" s="7">
        <f t="shared" si="2"/>
        <v>0</v>
      </c>
      <c r="J26" s="45" t="s">
        <v>146</v>
      </c>
      <c r="K26" s="1"/>
      <c r="L26" s="7">
        <v>100</v>
      </c>
      <c r="M26" s="9"/>
      <c r="N26" s="1"/>
      <c r="O26" s="7">
        <f t="shared" si="3"/>
        <v>0</v>
      </c>
    </row>
    <row r="27" spans="1:18" ht="17.149999999999999" customHeight="1" x14ac:dyDescent="0.5">
      <c r="A27" s="45"/>
      <c r="B27" s="1"/>
      <c r="C27" s="7"/>
      <c r="D27" s="9"/>
      <c r="E27" s="1"/>
      <c r="F27" s="7">
        <f t="shared" si="2"/>
        <v>0</v>
      </c>
      <c r="H27" s="170"/>
      <c r="I27" s="171"/>
      <c r="J27" s="45"/>
      <c r="K27" s="1"/>
      <c r="L27" s="7"/>
      <c r="M27" s="9"/>
      <c r="N27" s="1"/>
      <c r="O27" s="7">
        <f t="shared" si="3"/>
        <v>0</v>
      </c>
      <c r="Q27" s="170"/>
      <c r="R27" s="171"/>
    </row>
    <row r="28" spans="1:18" ht="17.149999999999999" customHeight="1" x14ac:dyDescent="0.2">
      <c r="A28" s="45"/>
      <c r="B28" s="1"/>
      <c r="C28" s="7"/>
      <c r="D28" s="9"/>
      <c r="E28" s="1"/>
      <c r="F28" s="7">
        <f t="shared" si="2"/>
        <v>0</v>
      </c>
      <c r="H28" s="8" t="s">
        <v>144</v>
      </c>
      <c r="I28" s="8">
        <v>9</v>
      </c>
      <c r="J28" s="45"/>
      <c r="K28" s="1"/>
      <c r="L28" s="7"/>
      <c r="M28" s="9"/>
      <c r="N28" s="1"/>
      <c r="O28" s="7">
        <f t="shared" si="3"/>
        <v>0</v>
      </c>
      <c r="Q28" s="8" t="s">
        <v>144</v>
      </c>
      <c r="R28" s="8"/>
    </row>
    <row r="29" spans="1:18" ht="17.149999999999999" customHeight="1" x14ac:dyDescent="0.2">
      <c r="A29" s="45"/>
      <c r="B29" s="1"/>
      <c r="C29" s="7"/>
      <c r="D29" s="9"/>
      <c r="E29" s="1"/>
      <c r="F29" s="7">
        <f t="shared" si="2"/>
        <v>0</v>
      </c>
      <c r="H29" s="16"/>
      <c r="I29" s="17">
        <f>300*I28</f>
        <v>2700</v>
      </c>
      <c r="J29" s="45"/>
      <c r="K29" s="1"/>
      <c r="L29" s="7"/>
      <c r="M29" s="9"/>
      <c r="N29" s="1"/>
      <c r="O29" s="7">
        <f t="shared" si="3"/>
        <v>0</v>
      </c>
      <c r="Q29" s="16"/>
      <c r="R29" s="17">
        <f>300*R28</f>
        <v>0</v>
      </c>
    </row>
    <row r="30" spans="1:18" ht="17.149999999999999" customHeight="1" x14ac:dyDescent="0.2">
      <c r="A30" s="45" t="s">
        <v>53</v>
      </c>
      <c r="B30" s="1">
        <f>B31</f>
        <v>27</v>
      </c>
      <c r="C30" s="7">
        <f>入力sheet!U9</f>
        <v>300</v>
      </c>
      <c r="D30" s="13"/>
      <c r="E30" s="1"/>
      <c r="F30" s="7">
        <f>C30*B30</f>
        <v>8100</v>
      </c>
      <c r="H30" s="20"/>
      <c r="I30" s="21"/>
      <c r="J30" s="45" t="s">
        <v>53</v>
      </c>
      <c r="K30" s="1">
        <f>K31</f>
        <v>0</v>
      </c>
      <c r="L30" s="7">
        <f>入力sheet!U9</f>
        <v>300</v>
      </c>
      <c r="M30" s="13"/>
      <c r="N30" s="1"/>
      <c r="O30" s="7">
        <f>L30*K30</f>
        <v>0</v>
      </c>
      <c r="Q30" s="20"/>
      <c r="R30" s="21"/>
    </row>
    <row r="31" spans="1:18" ht="17.149999999999999" customHeight="1" x14ac:dyDescent="0.2">
      <c r="A31" s="44" t="s">
        <v>76</v>
      </c>
      <c r="B31" s="1">
        <f>SUM(B24:B29)</f>
        <v>27</v>
      </c>
      <c r="C31" s="4"/>
      <c r="D31" s="12"/>
      <c r="E31" s="8" t="s">
        <v>77</v>
      </c>
      <c r="F31" s="7">
        <f>SUM(F24:F30)</f>
        <v>10800</v>
      </c>
      <c r="H31" s="18" t="s">
        <v>78</v>
      </c>
      <c r="I31" s="19">
        <f>F31</f>
        <v>10800</v>
      </c>
      <c r="J31" s="44" t="s">
        <v>76</v>
      </c>
      <c r="K31" s="1">
        <f>SUM(K24:K29)</f>
        <v>0</v>
      </c>
      <c r="L31" s="4"/>
      <c r="M31" s="12"/>
      <c r="N31" s="8" t="s">
        <v>77</v>
      </c>
      <c r="O31" s="7">
        <f>SUM(O24:O30)</f>
        <v>0</v>
      </c>
      <c r="Q31" s="18" t="s">
        <v>78</v>
      </c>
      <c r="R31" s="19">
        <f>O31</f>
        <v>0</v>
      </c>
    </row>
    <row r="32" spans="1:18" ht="17.149999999999999" customHeight="1" x14ac:dyDescent="0.2"/>
    <row r="33" spans="1:18" s="3" customFormat="1" ht="17.149999999999999" customHeight="1" x14ac:dyDescent="0.2">
      <c r="A33" s="46"/>
      <c r="B33"/>
      <c r="C33"/>
      <c r="D33"/>
      <c r="E33"/>
      <c r="H33" s="14" t="s">
        <v>79</v>
      </c>
      <c r="I33" s="15">
        <f>I31-SUM(H29:I29)</f>
        <v>8100</v>
      </c>
      <c r="J33" s="46"/>
      <c r="K33"/>
      <c r="L33"/>
      <c r="M33"/>
      <c r="N33"/>
      <c r="Q33" s="14" t="s">
        <v>79</v>
      </c>
      <c r="R33" s="15">
        <f>R31-SUM(Q29:R29)</f>
        <v>0</v>
      </c>
    </row>
    <row r="34" spans="1:18" s="5" customFormat="1" ht="17.149999999999999" customHeight="1" x14ac:dyDescent="0.2">
      <c r="A34" s="47"/>
      <c r="B34" s="22"/>
      <c r="C34" s="22"/>
      <c r="D34" s="22"/>
      <c r="E34" s="22"/>
      <c r="F34" s="22"/>
      <c r="G34" s="26"/>
      <c r="H34" s="22"/>
      <c r="I34" s="22"/>
      <c r="J34" s="101"/>
      <c r="K34" s="81"/>
      <c r="L34" s="81"/>
      <c r="M34" s="81"/>
      <c r="N34" s="81"/>
      <c r="O34" s="81"/>
      <c r="P34" s="82"/>
      <c r="Q34"/>
      <c r="R34"/>
    </row>
    <row r="35" spans="1:18" s="5" customFormat="1" ht="17.149999999999999" customHeight="1" x14ac:dyDescent="0.2">
      <c r="A35" s="46"/>
      <c r="B35"/>
      <c r="C35"/>
      <c r="D35"/>
      <c r="E35"/>
      <c r="F35"/>
      <c r="J35" s="46"/>
      <c r="K35"/>
      <c r="L35"/>
      <c r="M35"/>
      <c r="N35"/>
      <c r="O35"/>
      <c r="Q35" s="114"/>
      <c r="R35" s="114"/>
    </row>
    <row r="36" spans="1:18" ht="17.149999999999999" customHeight="1" x14ac:dyDescent="0.2">
      <c r="A36" s="42" t="str">
        <f ca="1">TEXT(EDATE(TODAY(),-1),"yyyy年m月")</f>
        <v>2025年4月</v>
      </c>
      <c r="B36" s="10" t="s">
        <v>57</v>
      </c>
      <c r="C36" s="78" t="s">
        <v>58</v>
      </c>
      <c r="D36" s="6" t="s">
        <v>59</v>
      </c>
      <c r="I36"/>
      <c r="J36" s="77" t="str">
        <f ca="1">TEXT(EDATE(TODAY(),-1),"yyyy年m月")</f>
        <v>2025年4月</v>
      </c>
      <c r="K36" s="10" t="s">
        <v>57</v>
      </c>
      <c r="L36" s="78" t="s">
        <v>58</v>
      </c>
      <c r="M36" s="6" t="s">
        <v>59</v>
      </c>
      <c r="R36"/>
    </row>
    <row r="37" spans="1:18" ht="17.149999999999999" customHeight="1" x14ac:dyDescent="0.2">
      <c r="A37" s="172">
        <f>入力sheet!B28</f>
        <v>0</v>
      </c>
      <c r="B37" s="172"/>
      <c r="C37" s="169" t="s">
        <v>61</v>
      </c>
      <c r="H37" s="5" t="s">
        <v>62</v>
      </c>
      <c r="I37" s="28" t="s">
        <v>226</v>
      </c>
      <c r="J37" s="172">
        <f>入力sheet!B34</f>
        <v>0</v>
      </c>
      <c r="K37" s="172"/>
      <c r="L37" s="169" t="s">
        <v>61</v>
      </c>
      <c r="Q37" s="5" t="s">
        <v>62</v>
      </c>
      <c r="R37" s="28" t="s">
        <v>232</v>
      </c>
    </row>
    <row r="38" spans="1:18" ht="17.149999999999999" customHeight="1" x14ac:dyDescent="0.2">
      <c r="A38" s="172"/>
      <c r="B38" s="172"/>
      <c r="C38" s="169"/>
      <c r="F38" s="3" t="s">
        <v>66</v>
      </c>
      <c r="G38" s="173">
        <f ca="1">DATE(YEAR(TODAY()),MONTH(TODAY()),20)</f>
        <v>45797</v>
      </c>
      <c r="H38" s="174"/>
      <c r="I38" s="174"/>
      <c r="J38" s="172"/>
      <c r="K38" s="172"/>
      <c r="L38" s="169"/>
      <c r="O38" s="3" t="s">
        <v>66</v>
      </c>
      <c r="P38" s="173">
        <f ca="1">DATE(YEAR(TODAY()),MONTH(TODAY()),20)</f>
        <v>45797</v>
      </c>
      <c r="Q38" s="174"/>
      <c r="R38" s="174"/>
    </row>
    <row r="39" spans="1:18" ht="17.149999999999999" customHeight="1" x14ac:dyDescent="0.2"/>
    <row r="40" spans="1:18" s="3" customFormat="1" ht="17.149999999999999" customHeight="1" x14ac:dyDescent="0.2">
      <c r="A40" s="44" t="s">
        <v>67</v>
      </c>
      <c r="B40" s="8" t="s">
        <v>68</v>
      </c>
      <c r="C40" s="8" t="s">
        <v>45</v>
      </c>
      <c r="D40" s="8"/>
      <c r="E40" s="8"/>
      <c r="F40" s="8" t="s">
        <v>70</v>
      </c>
      <c r="H40" s="8" t="s">
        <v>71</v>
      </c>
      <c r="I40" s="1">
        <v>7</v>
      </c>
      <c r="J40" s="44" t="s">
        <v>67</v>
      </c>
      <c r="K40" s="8" t="s">
        <v>68</v>
      </c>
      <c r="L40" s="8" t="s">
        <v>45</v>
      </c>
      <c r="M40" s="8"/>
      <c r="N40" s="8"/>
      <c r="O40" s="8" t="s">
        <v>70</v>
      </c>
      <c r="Q40" s="8" t="s">
        <v>71</v>
      </c>
      <c r="R40" s="1"/>
    </row>
    <row r="41" spans="1:18" ht="17.149999999999999" customHeight="1" x14ac:dyDescent="0.2">
      <c r="A41" s="45" t="s">
        <v>72</v>
      </c>
      <c r="B41" s="45">
        <v>13.5</v>
      </c>
      <c r="C41" s="7">
        <v>100</v>
      </c>
      <c r="D41" s="9"/>
      <c r="E41" s="1"/>
      <c r="F41" s="7">
        <f t="shared" ref="F41:F46" si="4">B41*C41+D41*E41</f>
        <v>1350</v>
      </c>
      <c r="H41" s="8" t="s">
        <v>73</v>
      </c>
      <c r="I41" s="36"/>
      <c r="J41" s="45" t="s">
        <v>72</v>
      </c>
      <c r="K41" s="1"/>
      <c r="L41" s="7">
        <v>100</v>
      </c>
      <c r="M41" s="9"/>
      <c r="N41" s="1"/>
      <c r="O41" s="7">
        <f t="shared" ref="O41:O46" si="5">K41*L41+M41*N41</f>
        <v>0</v>
      </c>
      <c r="Q41" s="8" t="s">
        <v>73</v>
      </c>
      <c r="R41" s="36">
        <v>0</v>
      </c>
    </row>
    <row r="42" spans="1:18" ht="17.149999999999999" customHeight="1" x14ac:dyDescent="0.2">
      <c r="A42" s="45" t="s">
        <v>74</v>
      </c>
      <c r="B42" s="1">
        <v>0</v>
      </c>
      <c r="C42" s="7">
        <v>100</v>
      </c>
      <c r="D42" s="9"/>
      <c r="E42" s="1"/>
      <c r="F42" s="7">
        <f t="shared" si="4"/>
        <v>0</v>
      </c>
      <c r="H42" s="8" t="s">
        <v>75</v>
      </c>
      <c r="I42" s="49">
        <f>入力sheet!I16</f>
        <v>13.5</v>
      </c>
      <c r="J42" s="45"/>
      <c r="K42" s="1"/>
      <c r="L42" s="7"/>
      <c r="M42" s="9"/>
      <c r="N42" s="1"/>
      <c r="O42" s="7">
        <f t="shared" si="5"/>
        <v>0</v>
      </c>
      <c r="Q42" s="8" t="s">
        <v>75</v>
      </c>
      <c r="R42" s="49">
        <f>入力sheet!I22</f>
        <v>0</v>
      </c>
    </row>
    <row r="43" spans="1:18" ht="17.149999999999999" customHeight="1" x14ac:dyDescent="0.2">
      <c r="A43" s="45"/>
      <c r="B43" s="1"/>
      <c r="C43" s="7"/>
      <c r="D43" s="9"/>
      <c r="E43" s="1"/>
      <c r="F43" s="7">
        <f t="shared" si="4"/>
        <v>0</v>
      </c>
      <c r="J43" s="45"/>
      <c r="K43" s="1"/>
      <c r="L43" s="7"/>
      <c r="M43" s="9"/>
      <c r="N43" s="1"/>
      <c r="O43" s="7">
        <f t="shared" si="5"/>
        <v>0</v>
      </c>
    </row>
    <row r="44" spans="1:18" ht="17.149999999999999" customHeight="1" x14ac:dyDescent="0.5">
      <c r="A44" s="45"/>
      <c r="B44" s="1"/>
      <c r="C44" s="7"/>
      <c r="D44" s="9"/>
      <c r="E44" s="1"/>
      <c r="F44" s="7">
        <f t="shared" si="4"/>
        <v>0</v>
      </c>
      <c r="H44" s="170"/>
      <c r="I44" s="171"/>
      <c r="J44" s="45"/>
      <c r="K44" s="1"/>
      <c r="L44" s="7"/>
      <c r="M44" s="9"/>
      <c r="N44" s="1"/>
      <c r="O44" s="7">
        <f t="shared" si="5"/>
        <v>0</v>
      </c>
      <c r="Q44" s="170"/>
      <c r="R44" s="171"/>
    </row>
    <row r="45" spans="1:18" ht="17.149999999999999" customHeight="1" x14ac:dyDescent="0.2">
      <c r="A45" s="45"/>
      <c r="B45" s="1"/>
      <c r="C45" s="7"/>
      <c r="D45" s="9"/>
      <c r="E45" s="1"/>
      <c r="F45" s="7">
        <f t="shared" si="4"/>
        <v>0</v>
      </c>
      <c r="H45" s="8" t="s">
        <v>144</v>
      </c>
      <c r="I45" s="8"/>
      <c r="J45" s="45"/>
      <c r="K45" s="1"/>
      <c r="L45" s="7"/>
      <c r="M45" s="9"/>
      <c r="N45" s="1"/>
      <c r="O45" s="7">
        <f t="shared" si="5"/>
        <v>0</v>
      </c>
      <c r="Q45" s="8" t="s">
        <v>144</v>
      </c>
      <c r="R45" s="8"/>
    </row>
    <row r="46" spans="1:18" ht="17.149999999999999" customHeight="1" x14ac:dyDescent="0.2">
      <c r="A46" s="45"/>
      <c r="B46" s="1"/>
      <c r="C46" s="7"/>
      <c r="D46" s="9"/>
      <c r="E46" s="1"/>
      <c r="F46" s="7">
        <f t="shared" si="4"/>
        <v>0</v>
      </c>
      <c r="H46" s="16"/>
      <c r="I46" s="17">
        <f>300*I45</f>
        <v>0</v>
      </c>
      <c r="J46" s="45"/>
      <c r="K46" s="1"/>
      <c r="L46" s="7"/>
      <c r="M46" s="9"/>
      <c r="N46" s="1"/>
      <c r="O46" s="7">
        <f t="shared" si="5"/>
        <v>0</v>
      </c>
      <c r="Q46" s="16"/>
      <c r="R46" s="17">
        <f>300*R45</f>
        <v>0</v>
      </c>
    </row>
    <row r="47" spans="1:18" ht="17.149999999999999" customHeight="1" x14ac:dyDescent="0.2">
      <c r="A47" s="45" t="s">
        <v>53</v>
      </c>
      <c r="B47" s="1">
        <f>B48</f>
        <v>13.5</v>
      </c>
      <c r="C47" s="7">
        <f>入力sheet!U9</f>
        <v>300</v>
      </c>
      <c r="D47" s="13"/>
      <c r="E47" s="1"/>
      <c r="F47" s="7">
        <f>C47*B47</f>
        <v>4050</v>
      </c>
      <c r="H47" s="20"/>
      <c r="I47" s="21"/>
      <c r="J47" s="45" t="s">
        <v>53</v>
      </c>
      <c r="K47" s="1">
        <f>K48</f>
        <v>0</v>
      </c>
      <c r="L47" s="7">
        <f>入力sheet!U9</f>
        <v>300</v>
      </c>
      <c r="M47" s="13"/>
      <c r="N47" s="1"/>
      <c r="O47" s="7">
        <f>L47*K47</f>
        <v>0</v>
      </c>
      <c r="Q47" s="20"/>
      <c r="R47" s="21"/>
    </row>
    <row r="48" spans="1:18" ht="17.149999999999999" customHeight="1" x14ac:dyDescent="0.2">
      <c r="A48" s="44" t="s">
        <v>76</v>
      </c>
      <c r="B48" s="1">
        <f>SUM(B41:B46)</f>
        <v>13.5</v>
      </c>
      <c r="C48" s="4"/>
      <c r="D48" s="12"/>
      <c r="E48" s="8" t="s">
        <v>77</v>
      </c>
      <c r="F48" s="7">
        <f>SUM(F41:F47)</f>
        <v>5400</v>
      </c>
      <c r="H48" s="18" t="s">
        <v>78</v>
      </c>
      <c r="I48" s="19">
        <f>F48</f>
        <v>5400</v>
      </c>
      <c r="J48" s="44" t="s">
        <v>76</v>
      </c>
      <c r="K48" s="1">
        <f>SUM(K41:K46)</f>
        <v>0</v>
      </c>
      <c r="L48" s="4"/>
      <c r="M48" s="12"/>
      <c r="N48" s="8" t="s">
        <v>77</v>
      </c>
      <c r="O48" s="7">
        <f>SUM(O41:O47)</f>
        <v>0</v>
      </c>
      <c r="Q48" s="18" t="s">
        <v>78</v>
      </c>
      <c r="R48" s="19">
        <f>O48</f>
        <v>0</v>
      </c>
    </row>
    <row r="49" spans="1:18" ht="17.149999999999999" customHeight="1" x14ac:dyDescent="0.2"/>
    <row r="50" spans="1:18" s="3" customFormat="1" ht="17.149999999999999" customHeight="1" x14ac:dyDescent="0.2">
      <c r="A50" s="43"/>
      <c r="B50"/>
      <c r="C50"/>
      <c r="D50"/>
      <c r="E50"/>
      <c r="H50" s="14" t="s">
        <v>79</v>
      </c>
      <c r="I50" s="15">
        <f>I48-SUM(H46:I46)</f>
        <v>5400</v>
      </c>
      <c r="J50" s="43"/>
      <c r="K50"/>
      <c r="L50"/>
      <c r="M50"/>
      <c r="N50"/>
      <c r="Q50" s="14" t="s">
        <v>79</v>
      </c>
      <c r="R50" s="15">
        <f>R48-SUM(Q46:R46)</f>
        <v>0</v>
      </c>
    </row>
    <row r="51" spans="1:18" ht="17.149999999999999" customHeight="1" x14ac:dyDescent="0.2">
      <c r="B51" s="5"/>
      <c r="C51" s="11"/>
      <c r="D51" s="27"/>
      <c r="E51" s="5"/>
      <c r="F51" s="11"/>
      <c r="H51" s="75" t="s">
        <v>84</v>
      </c>
      <c r="I51" s="76">
        <f>I40*400</f>
        <v>2800</v>
      </c>
      <c r="K51" s="5"/>
      <c r="L51" s="11"/>
      <c r="M51" s="27"/>
      <c r="N51" s="5"/>
      <c r="O51" s="11"/>
    </row>
    <row r="52" spans="1:18" ht="17.149999999999999" customHeight="1" x14ac:dyDescent="0.2">
      <c r="B52" s="5"/>
      <c r="C52" s="11"/>
      <c r="D52" s="27"/>
      <c r="E52" s="5"/>
      <c r="F52" s="11"/>
      <c r="K52" s="5"/>
      <c r="L52" s="11"/>
      <c r="M52" s="27"/>
      <c r="N52" s="5"/>
      <c r="O52" s="11"/>
    </row>
    <row r="53" spans="1:18" ht="17.149999999999999" customHeight="1" x14ac:dyDescent="0.2">
      <c r="A53" s="42" t="str">
        <f ca="1">TEXT(EDATE(TODAY(),-1),"yyyy年m月")</f>
        <v>2025年4月</v>
      </c>
      <c r="B53" s="10" t="s">
        <v>57</v>
      </c>
      <c r="C53" s="78" t="s">
        <v>58</v>
      </c>
      <c r="D53" s="6" t="s">
        <v>59</v>
      </c>
      <c r="I53"/>
      <c r="J53" s="77" t="str">
        <f ca="1">TEXT(EDATE(TODAY(),-1),"yyyy年m月")</f>
        <v>2025年4月</v>
      </c>
      <c r="K53" s="10" t="s">
        <v>57</v>
      </c>
      <c r="L53" s="78" t="s">
        <v>58</v>
      </c>
      <c r="M53" s="6" t="s">
        <v>59</v>
      </c>
      <c r="R53"/>
    </row>
    <row r="54" spans="1:18" ht="17.149999999999999" customHeight="1" x14ac:dyDescent="0.2">
      <c r="A54" s="172">
        <f>入力sheet!B29</f>
        <v>0</v>
      </c>
      <c r="B54" s="172"/>
      <c r="C54" s="169" t="s">
        <v>61</v>
      </c>
      <c r="H54" s="5" t="s">
        <v>62</v>
      </c>
      <c r="I54" s="28" t="s">
        <v>227</v>
      </c>
      <c r="J54" s="172">
        <f>入力sheet!B35</f>
        <v>0</v>
      </c>
      <c r="K54" s="172"/>
      <c r="L54" s="169" t="s">
        <v>61</v>
      </c>
      <c r="Q54" s="5" t="s">
        <v>62</v>
      </c>
      <c r="R54" s="28" t="s">
        <v>233</v>
      </c>
    </row>
    <row r="55" spans="1:18" ht="17.149999999999999" customHeight="1" x14ac:dyDescent="0.2">
      <c r="A55" s="172"/>
      <c r="B55" s="172"/>
      <c r="C55" s="169"/>
      <c r="F55" s="3" t="s">
        <v>66</v>
      </c>
      <c r="G55" s="173">
        <f ca="1">DATE(YEAR(TODAY()),MONTH(TODAY()),20)</f>
        <v>45797</v>
      </c>
      <c r="H55" s="174"/>
      <c r="I55" s="174"/>
      <c r="J55" s="172"/>
      <c r="K55" s="172"/>
      <c r="L55" s="169"/>
      <c r="O55" s="3" t="s">
        <v>66</v>
      </c>
      <c r="P55" s="173">
        <f ca="1">DATE(YEAR(TODAY()),MONTH(TODAY()),20)</f>
        <v>45797</v>
      </c>
      <c r="Q55" s="174"/>
      <c r="R55" s="174"/>
    </row>
    <row r="56" spans="1:18" ht="17.149999999999999" customHeight="1" x14ac:dyDescent="0.2"/>
    <row r="57" spans="1:18" s="3" customFormat="1" ht="17.149999999999999" customHeight="1" x14ac:dyDescent="0.2">
      <c r="A57" s="44" t="s">
        <v>67</v>
      </c>
      <c r="B57" s="8" t="s">
        <v>68</v>
      </c>
      <c r="C57" s="8" t="s">
        <v>45</v>
      </c>
      <c r="D57" s="8" t="s">
        <v>69</v>
      </c>
      <c r="E57" s="8"/>
      <c r="F57" s="8" t="s">
        <v>70</v>
      </c>
      <c r="H57" s="8" t="s">
        <v>71</v>
      </c>
      <c r="I57" s="1">
        <v>3</v>
      </c>
      <c r="J57" s="44" t="s">
        <v>67</v>
      </c>
      <c r="K57" s="8" t="s">
        <v>68</v>
      </c>
      <c r="L57" s="8" t="s">
        <v>45</v>
      </c>
      <c r="M57" s="8" t="s">
        <v>69</v>
      </c>
      <c r="N57" s="8"/>
      <c r="O57" s="8" t="s">
        <v>70</v>
      </c>
      <c r="Q57" s="8" t="s">
        <v>71</v>
      </c>
      <c r="R57" s="1"/>
    </row>
    <row r="58" spans="1:18" ht="17.149999999999999" customHeight="1" x14ac:dyDescent="0.2">
      <c r="A58" s="45" t="s">
        <v>72</v>
      </c>
      <c r="B58" s="1">
        <v>4</v>
      </c>
      <c r="C58" s="7">
        <v>100</v>
      </c>
      <c r="D58" s="9"/>
      <c r="E58" s="1"/>
      <c r="F58" s="7">
        <f t="shared" ref="F58:F63" si="6">B58*C58+D58*E58</f>
        <v>400</v>
      </c>
      <c r="H58" s="8" t="s">
        <v>73</v>
      </c>
      <c r="I58" s="36"/>
      <c r="J58" s="45" t="s">
        <v>72</v>
      </c>
      <c r="K58" s="1"/>
      <c r="L58" s="7">
        <v>100</v>
      </c>
      <c r="M58" s="9"/>
      <c r="N58" s="1"/>
      <c r="O58" s="7">
        <f t="shared" ref="O58:O63" si="7">K58*L58+M58*N58</f>
        <v>0</v>
      </c>
      <c r="Q58" s="8" t="s">
        <v>73</v>
      </c>
      <c r="R58" s="36"/>
    </row>
    <row r="59" spans="1:18" ht="17.149999999999999" customHeight="1" x14ac:dyDescent="0.2">
      <c r="A59" s="45"/>
      <c r="B59" s="1"/>
      <c r="C59" s="7"/>
      <c r="D59" s="9"/>
      <c r="E59" s="1"/>
      <c r="F59" s="7">
        <f t="shared" si="6"/>
        <v>0</v>
      </c>
      <c r="H59" s="8" t="s">
        <v>75</v>
      </c>
      <c r="I59" s="49">
        <f>入力sheet!I17</f>
        <v>4</v>
      </c>
      <c r="J59" s="45" t="s">
        <v>74</v>
      </c>
      <c r="K59" s="1"/>
      <c r="L59" s="7">
        <v>100</v>
      </c>
      <c r="M59" s="9"/>
      <c r="N59" s="1"/>
      <c r="O59" s="7">
        <f t="shared" si="7"/>
        <v>0</v>
      </c>
      <c r="Q59" s="8" t="s">
        <v>75</v>
      </c>
      <c r="R59" s="49">
        <f>入力sheet!I23</f>
        <v>0</v>
      </c>
    </row>
    <row r="60" spans="1:18" ht="17.149999999999999" customHeight="1" x14ac:dyDescent="0.2">
      <c r="A60" s="45"/>
      <c r="B60" s="1"/>
      <c r="C60" s="7"/>
      <c r="D60" s="9"/>
      <c r="E60" s="1"/>
      <c r="F60" s="7">
        <f t="shared" si="6"/>
        <v>0</v>
      </c>
      <c r="J60" s="45" t="s">
        <v>146</v>
      </c>
      <c r="K60" s="1"/>
      <c r="L60" s="7">
        <v>100</v>
      </c>
      <c r="M60" s="9"/>
      <c r="N60" s="1"/>
      <c r="O60" s="7">
        <f t="shared" si="7"/>
        <v>0</v>
      </c>
    </row>
    <row r="61" spans="1:18" ht="17.149999999999999" customHeight="1" x14ac:dyDescent="0.5">
      <c r="A61" s="45"/>
      <c r="B61" s="1"/>
      <c r="C61" s="7"/>
      <c r="D61" s="9"/>
      <c r="E61" s="1"/>
      <c r="F61" s="7">
        <f t="shared" si="6"/>
        <v>0</v>
      </c>
      <c r="H61" s="170"/>
      <c r="I61" s="171"/>
      <c r="J61" s="45"/>
      <c r="K61" s="1"/>
      <c r="L61" s="7"/>
      <c r="M61" s="9"/>
      <c r="N61" s="1"/>
      <c r="O61" s="7">
        <f t="shared" si="7"/>
        <v>0</v>
      </c>
      <c r="Q61" s="170"/>
      <c r="R61" s="171"/>
    </row>
    <row r="62" spans="1:18" ht="17.149999999999999" customHeight="1" x14ac:dyDescent="0.2">
      <c r="A62" s="45"/>
      <c r="B62" s="1"/>
      <c r="C62" s="7"/>
      <c r="D62" s="9"/>
      <c r="E62" s="1"/>
      <c r="F62" s="7">
        <f t="shared" si="6"/>
        <v>0</v>
      </c>
      <c r="H62" s="8" t="s">
        <v>144</v>
      </c>
      <c r="I62" s="8"/>
      <c r="J62" s="45"/>
      <c r="K62" s="1"/>
      <c r="L62" s="7"/>
      <c r="M62" s="9"/>
      <c r="N62" s="1"/>
      <c r="O62" s="7">
        <f t="shared" si="7"/>
        <v>0</v>
      </c>
      <c r="Q62" s="8" t="s">
        <v>144</v>
      </c>
      <c r="R62" s="8"/>
    </row>
    <row r="63" spans="1:18" ht="17.149999999999999" customHeight="1" x14ac:dyDescent="0.2">
      <c r="A63" s="45"/>
      <c r="B63" s="1"/>
      <c r="C63" s="7"/>
      <c r="D63" s="9"/>
      <c r="E63" s="1"/>
      <c r="F63" s="7">
        <f t="shared" si="6"/>
        <v>0</v>
      </c>
      <c r="H63" s="16"/>
      <c r="I63" s="17">
        <f>300*I62</f>
        <v>0</v>
      </c>
      <c r="J63" s="45"/>
      <c r="K63" s="1"/>
      <c r="L63" s="7"/>
      <c r="M63" s="9"/>
      <c r="N63" s="1"/>
      <c r="O63" s="7">
        <f t="shared" si="7"/>
        <v>0</v>
      </c>
      <c r="Q63" s="16"/>
      <c r="R63" s="17">
        <f>300*R62</f>
        <v>0</v>
      </c>
    </row>
    <row r="64" spans="1:18" ht="17.149999999999999" customHeight="1" x14ac:dyDescent="0.2">
      <c r="A64" s="45" t="s">
        <v>53</v>
      </c>
      <c r="B64" s="1">
        <f>B65</f>
        <v>4</v>
      </c>
      <c r="C64" s="7">
        <f>入力sheet!U9</f>
        <v>300</v>
      </c>
      <c r="D64" s="13">
        <f>B64*300</f>
        <v>1200</v>
      </c>
      <c r="E64" s="1"/>
      <c r="F64" s="7">
        <f>C64*B64</f>
        <v>1200</v>
      </c>
      <c r="H64" s="20"/>
      <c r="I64" s="21"/>
      <c r="J64" s="45" t="s">
        <v>53</v>
      </c>
      <c r="K64" s="1">
        <f>K65</f>
        <v>0</v>
      </c>
      <c r="L64" s="7">
        <f>入力sheet!U9</f>
        <v>300</v>
      </c>
      <c r="M64" s="13"/>
      <c r="N64" s="1"/>
      <c r="O64" s="7">
        <f>L64*K64</f>
        <v>0</v>
      </c>
      <c r="Q64" s="20"/>
      <c r="R64" s="21"/>
    </row>
    <row r="65" spans="1:18" ht="17.149999999999999" customHeight="1" x14ac:dyDescent="0.2">
      <c r="A65" s="44" t="s">
        <v>76</v>
      </c>
      <c r="B65" s="1">
        <f>SUM(B58:B63)</f>
        <v>4</v>
      </c>
      <c r="C65" s="4"/>
      <c r="D65" s="12"/>
      <c r="E65" s="8" t="s">
        <v>77</v>
      </c>
      <c r="F65" s="7">
        <f>SUM(F58:F64)</f>
        <v>1600</v>
      </c>
      <c r="H65" s="18" t="s">
        <v>78</v>
      </c>
      <c r="I65" s="19">
        <f>F65</f>
        <v>1600</v>
      </c>
      <c r="J65" s="44" t="s">
        <v>76</v>
      </c>
      <c r="K65" s="1">
        <f>SUM(K58:K63)</f>
        <v>0</v>
      </c>
      <c r="L65" s="4"/>
      <c r="M65" s="12"/>
      <c r="N65" s="8" t="s">
        <v>77</v>
      </c>
      <c r="O65" s="7">
        <f>SUM(O58:O64)</f>
        <v>0</v>
      </c>
      <c r="Q65" s="18" t="s">
        <v>78</v>
      </c>
      <c r="R65" s="19">
        <f>O65</f>
        <v>0</v>
      </c>
    </row>
    <row r="66" spans="1:18" ht="17.149999999999999" customHeight="1" x14ac:dyDescent="0.2"/>
    <row r="67" spans="1:18" s="3" customFormat="1" ht="17.149999999999999" customHeight="1" x14ac:dyDescent="0.2">
      <c r="A67" s="46"/>
      <c r="B67"/>
      <c r="C67"/>
      <c r="D67"/>
      <c r="E67"/>
      <c r="H67" s="14" t="s">
        <v>79</v>
      </c>
      <c r="I67" s="15">
        <f>I65-SUM(H63:I63)</f>
        <v>1600</v>
      </c>
      <c r="J67" s="46"/>
      <c r="K67"/>
      <c r="L67"/>
      <c r="M67"/>
      <c r="N67"/>
      <c r="Q67" s="113" t="s">
        <v>165</v>
      </c>
      <c r="R67" s="15">
        <f>R65-SUM(Q63:R63)</f>
        <v>0</v>
      </c>
    </row>
    <row r="68" spans="1:18" s="3" customFormat="1" ht="17.149999999999999" customHeight="1" x14ac:dyDescent="0.2">
      <c r="A68" s="47"/>
      <c r="B68" s="22"/>
      <c r="C68" s="22"/>
      <c r="D68" s="22"/>
      <c r="E68" s="22"/>
      <c r="F68" s="23"/>
      <c r="G68" s="23"/>
      <c r="H68" s="25"/>
      <c r="I68" s="24"/>
      <c r="J68" s="47"/>
      <c r="K68" s="22"/>
      <c r="L68" s="22"/>
      <c r="M68" s="22"/>
      <c r="N68" s="22"/>
      <c r="O68" s="23"/>
      <c r="P68" s="23"/>
      <c r="Q68" s="25"/>
      <c r="R68" s="24"/>
    </row>
    <row r="69" spans="1:18" s="5" customFormat="1" ht="17.149999999999999" customHeight="1" x14ac:dyDescent="0.2">
      <c r="A69" s="46"/>
      <c r="B69"/>
      <c r="C69"/>
      <c r="D69"/>
      <c r="E69"/>
      <c r="F69"/>
      <c r="J69" s="46"/>
      <c r="K69"/>
      <c r="L69"/>
      <c r="M69"/>
      <c r="N69"/>
      <c r="O69"/>
    </row>
    <row r="70" spans="1:18" ht="17.149999999999999" customHeight="1" x14ac:dyDescent="0.2">
      <c r="A70" s="42" t="str">
        <f ca="1">TEXT(EDATE(TODAY(),-1),"yyyy年m月")</f>
        <v>2025年4月</v>
      </c>
      <c r="B70" s="10" t="s">
        <v>57</v>
      </c>
      <c r="C70" s="78" t="s">
        <v>58</v>
      </c>
      <c r="D70" s="6" t="s">
        <v>59</v>
      </c>
      <c r="I70"/>
      <c r="J70" s="77" t="str">
        <f ca="1">TEXT(EDATE(TODAY(),-1),"yyyy年m月")</f>
        <v>2025年4月</v>
      </c>
      <c r="K70" s="10" t="s">
        <v>57</v>
      </c>
      <c r="L70" s="78" t="s">
        <v>58</v>
      </c>
      <c r="M70" s="6" t="s">
        <v>59</v>
      </c>
      <c r="R70"/>
    </row>
    <row r="71" spans="1:18" ht="17.149999999999999" customHeight="1" x14ac:dyDescent="0.2">
      <c r="A71" s="172">
        <f>入力sheet!B30</f>
        <v>0</v>
      </c>
      <c r="B71" s="172"/>
      <c r="C71" s="169" t="s">
        <v>61</v>
      </c>
      <c r="H71" s="5" t="s">
        <v>62</v>
      </c>
      <c r="I71" s="28" t="s">
        <v>228</v>
      </c>
      <c r="J71" s="172">
        <f>入力sheet!B36</f>
        <v>0</v>
      </c>
      <c r="K71" s="172"/>
      <c r="L71" s="169" t="s">
        <v>61</v>
      </c>
      <c r="Q71" s="5" t="s">
        <v>62</v>
      </c>
      <c r="R71" s="28" t="s">
        <v>234</v>
      </c>
    </row>
    <row r="72" spans="1:18" ht="17.149999999999999" customHeight="1" x14ac:dyDescent="0.2">
      <c r="A72" s="172"/>
      <c r="B72" s="172"/>
      <c r="C72" s="169"/>
      <c r="F72" s="3" t="s">
        <v>66</v>
      </c>
      <c r="G72" s="173">
        <f ca="1">DATE(YEAR(TODAY()),MONTH(TODAY()),20)</f>
        <v>45797</v>
      </c>
      <c r="H72" s="174"/>
      <c r="I72" s="174"/>
      <c r="J72" s="172"/>
      <c r="K72" s="172"/>
      <c r="L72" s="169"/>
      <c r="O72" s="3" t="s">
        <v>66</v>
      </c>
      <c r="P72" s="173">
        <f ca="1">DATE(YEAR(TODAY()),MONTH(TODAY()),20)</f>
        <v>45797</v>
      </c>
      <c r="Q72" s="174"/>
      <c r="R72" s="174"/>
    </row>
    <row r="73" spans="1:18" ht="17.149999999999999" customHeight="1" x14ac:dyDescent="0.2"/>
    <row r="74" spans="1:18" s="3" customFormat="1" ht="17.149999999999999" customHeight="1" x14ac:dyDescent="0.2">
      <c r="A74" s="44" t="s">
        <v>67</v>
      </c>
      <c r="B74" s="8" t="s">
        <v>68</v>
      </c>
      <c r="C74" s="8" t="s">
        <v>45</v>
      </c>
      <c r="D74" s="8"/>
      <c r="E74" s="8"/>
      <c r="F74" s="8" t="s">
        <v>70</v>
      </c>
      <c r="H74" s="8" t="s">
        <v>71</v>
      </c>
      <c r="I74" s="1">
        <v>21</v>
      </c>
      <c r="J74" s="44" t="s">
        <v>67</v>
      </c>
      <c r="K74" s="8" t="s">
        <v>68</v>
      </c>
      <c r="L74" s="8"/>
      <c r="M74" s="8"/>
      <c r="N74" s="8"/>
      <c r="O74" s="8" t="s">
        <v>70</v>
      </c>
      <c r="Q74" s="8" t="s">
        <v>71</v>
      </c>
      <c r="R74" s="1"/>
    </row>
    <row r="75" spans="1:18" ht="17.149999999999999" customHeight="1" x14ac:dyDescent="0.2">
      <c r="A75" s="45" t="s">
        <v>72</v>
      </c>
      <c r="B75" s="1">
        <v>104.5</v>
      </c>
      <c r="C75" s="7">
        <v>100</v>
      </c>
      <c r="D75" s="9"/>
      <c r="E75" s="1"/>
      <c r="F75" s="7">
        <f t="shared" ref="F75:F80" si="8">B75*C75+D75*E75</f>
        <v>10450</v>
      </c>
      <c r="H75" s="8" t="s">
        <v>73</v>
      </c>
      <c r="I75" s="36"/>
      <c r="J75" s="45" t="s">
        <v>72</v>
      </c>
      <c r="K75" s="1"/>
      <c r="L75" s="7">
        <v>100</v>
      </c>
      <c r="M75" s="9"/>
      <c r="N75" s="1"/>
      <c r="O75" s="7">
        <f t="shared" ref="O75:O80" si="9">K75*L75+M75*N75</f>
        <v>0</v>
      </c>
      <c r="Q75" s="8" t="s">
        <v>73</v>
      </c>
      <c r="R75" s="36"/>
    </row>
    <row r="76" spans="1:18" ht="17.149999999999999" customHeight="1" x14ac:dyDescent="0.2">
      <c r="A76" s="45" t="s">
        <v>74</v>
      </c>
      <c r="B76" s="1"/>
      <c r="C76" s="7">
        <v>100</v>
      </c>
      <c r="D76" s="9"/>
      <c r="E76" s="1"/>
      <c r="F76" s="7">
        <f t="shared" si="8"/>
        <v>0</v>
      </c>
      <c r="H76" s="8" t="s">
        <v>75</v>
      </c>
      <c r="I76" s="49">
        <f>入力sheet!I18</f>
        <v>104.5</v>
      </c>
      <c r="J76" s="45" t="s">
        <v>74</v>
      </c>
      <c r="K76" s="1"/>
      <c r="L76" s="7">
        <v>100</v>
      </c>
      <c r="M76" s="9"/>
      <c r="N76" s="1"/>
      <c r="O76" s="7">
        <f t="shared" si="9"/>
        <v>0</v>
      </c>
      <c r="Q76" s="8" t="s">
        <v>75</v>
      </c>
      <c r="R76" s="49">
        <f>入力sheet!I24</f>
        <v>0</v>
      </c>
    </row>
    <row r="77" spans="1:18" ht="17.149999999999999" customHeight="1" x14ac:dyDescent="0.2">
      <c r="A77" s="45" t="s">
        <v>146</v>
      </c>
      <c r="B77" s="1"/>
      <c r="C77" s="7">
        <v>100</v>
      </c>
      <c r="D77" s="9"/>
      <c r="E77" s="1"/>
      <c r="F77" s="7">
        <f t="shared" si="8"/>
        <v>0</v>
      </c>
      <c r="J77" s="45" t="s">
        <v>146</v>
      </c>
      <c r="K77" s="1"/>
      <c r="L77" s="7">
        <v>100</v>
      </c>
      <c r="M77" s="9"/>
      <c r="N77" s="1"/>
      <c r="O77" s="7">
        <f t="shared" si="9"/>
        <v>0</v>
      </c>
    </row>
    <row r="78" spans="1:18" ht="17.149999999999999" customHeight="1" x14ac:dyDescent="0.5">
      <c r="A78" s="45"/>
      <c r="B78" s="1"/>
      <c r="C78" s="7"/>
      <c r="D78" s="9"/>
      <c r="E78" s="1"/>
      <c r="F78" s="7">
        <f t="shared" si="8"/>
        <v>0</v>
      </c>
      <c r="H78" s="170"/>
      <c r="I78" s="171"/>
      <c r="J78" s="45" t="s">
        <v>162</v>
      </c>
      <c r="K78" s="1"/>
      <c r="L78" s="7">
        <v>100</v>
      </c>
      <c r="M78" s="9"/>
      <c r="N78" s="1"/>
      <c r="O78" s="7">
        <f t="shared" si="9"/>
        <v>0</v>
      </c>
      <c r="Q78" s="170"/>
      <c r="R78" s="171"/>
    </row>
    <row r="79" spans="1:18" ht="17.149999999999999" customHeight="1" x14ac:dyDescent="0.2">
      <c r="A79" s="45"/>
      <c r="B79" s="1"/>
      <c r="C79" s="7"/>
      <c r="D79" s="9"/>
      <c r="E79" s="1"/>
      <c r="F79" s="7">
        <f t="shared" si="8"/>
        <v>0</v>
      </c>
      <c r="H79" s="8" t="s">
        <v>144</v>
      </c>
      <c r="I79" s="8"/>
      <c r="J79" s="45"/>
      <c r="K79" s="1"/>
      <c r="L79" s="7"/>
      <c r="M79" s="9"/>
      <c r="N79" s="1"/>
      <c r="O79" s="7">
        <f t="shared" si="9"/>
        <v>0</v>
      </c>
      <c r="Q79" s="8" t="s">
        <v>144</v>
      </c>
      <c r="R79" s="8"/>
    </row>
    <row r="80" spans="1:18" ht="17.149999999999999" customHeight="1" x14ac:dyDescent="0.2">
      <c r="A80" s="45"/>
      <c r="B80" s="1"/>
      <c r="C80" s="7"/>
      <c r="D80" s="9"/>
      <c r="E80" s="1"/>
      <c r="F80" s="7">
        <f t="shared" si="8"/>
        <v>0</v>
      </c>
      <c r="H80" s="16"/>
      <c r="I80" s="17">
        <f>300*I79</f>
        <v>0</v>
      </c>
      <c r="J80" s="45"/>
      <c r="K80" s="1"/>
      <c r="L80" s="7"/>
      <c r="M80" s="9"/>
      <c r="N80" s="1"/>
      <c r="O80" s="7">
        <f t="shared" si="9"/>
        <v>0</v>
      </c>
      <c r="Q80" s="16"/>
      <c r="R80" s="17">
        <f>300*R79</f>
        <v>0</v>
      </c>
    </row>
    <row r="81" spans="1:18" ht="17.149999999999999" customHeight="1" x14ac:dyDescent="0.2">
      <c r="A81" s="45" t="s">
        <v>53</v>
      </c>
      <c r="B81" s="1">
        <f>B82</f>
        <v>104.5</v>
      </c>
      <c r="C81" s="7">
        <f>入力sheet!U9</f>
        <v>300</v>
      </c>
      <c r="D81" s="13"/>
      <c r="E81" s="1"/>
      <c r="F81" s="7">
        <f>C81*B81</f>
        <v>31350</v>
      </c>
      <c r="H81" s="20"/>
      <c r="I81" s="21"/>
      <c r="J81" s="45" t="s">
        <v>53</v>
      </c>
      <c r="K81" s="1">
        <f>K82</f>
        <v>0</v>
      </c>
      <c r="L81" s="7">
        <f>入力sheet!U9</f>
        <v>300</v>
      </c>
      <c r="M81" s="13"/>
      <c r="N81" s="1"/>
      <c r="O81" s="7">
        <f>L81*K81</f>
        <v>0</v>
      </c>
      <c r="Q81" s="20"/>
      <c r="R81" s="21"/>
    </row>
    <row r="82" spans="1:18" ht="17.149999999999999" customHeight="1" x14ac:dyDescent="0.2">
      <c r="A82" s="44" t="s">
        <v>76</v>
      </c>
      <c r="B82" s="1">
        <f>SUM(B75:B80)</f>
        <v>104.5</v>
      </c>
      <c r="C82" s="4"/>
      <c r="D82" s="12"/>
      <c r="E82" s="8" t="s">
        <v>77</v>
      </c>
      <c r="F82" s="7">
        <f>SUM(F75:F81)</f>
        <v>41800</v>
      </c>
      <c r="H82" s="18" t="s">
        <v>78</v>
      </c>
      <c r="I82" s="19">
        <f>F82</f>
        <v>41800</v>
      </c>
      <c r="J82" s="44" t="s">
        <v>76</v>
      </c>
      <c r="K82" s="1">
        <f>SUM(K75:K80)</f>
        <v>0</v>
      </c>
      <c r="L82" s="4"/>
      <c r="M82" s="12"/>
      <c r="N82" s="8" t="s">
        <v>77</v>
      </c>
      <c r="O82" s="7">
        <f>SUM(O75:O81)</f>
        <v>0</v>
      </c>
      <c r="Q82" s="18" t="s">
        <v>78</v>
      </c>
      <c r="R82" s="19">
        <f>O82</f>
        <v>0</v>
      </c>
    </row>
    <row r="83" spans="1:18" ht="17.149999999999999" customHeight="1" x14ac:dyDescent="0.2"/>
    <row r="84" spans="1:18" s="3" customFormat="1" ht="17.149999999999999" customHeight="1" x14ac:dyDescent="0.2">
      <c r="A84" s="46"/>
      <c r="B84"/>
      <c r="C84"/>
      <c r="D84"/>
      <c r="E84"/>
      <c r="H84" s="14" t="s">
        <v>79</v>
      </c>
      <c r="I84" s="15">
        <f>I82-SUM(H80:I80)</f>
        <v>41800</v>
      </c>
      <c r="J84" s="46"/>
      <c r="K84"/>
      <c r="L84"/>
      <c r="M84"/>
      <c r="N84"/>
      <c r="Q84" s="14" t="s">
        <v>79</v>
      </c>
      <c r="R84" s="15">
        <f>R82-SUM(Q80:R80)</f>
        <v>0</v>
      </c>
    </row>
    <row r="85" spans="1:18" s="5" customFormat="1" ht="16.5" customHeight="1" x14ac:dyDescent="0.2">
      <c r="A85" s="47"/>
      <c r="B85" s="22"/>
      <c r="C85" s="22"/>
      <c r="D85" s="22"/>
      <c r="E85" s="22"/>
      <c r="F85" s="22"/>
      <c r="G85" s="26"/>
      <c r="H85" s="26"/>
      <c r="I85" s="26"/>
      <c r="J85" s="47"/>
      <c r="K85" s="22"/>
      <c r="L85" s="22"/>
      <c r="M85" s="22"/>
      <c r="N85" s="22"/>
      <c r="O85" s="22"/>
      <c r="P85" s="26"/>
      <c r="Q85" s="26"/>
      <c r="R85" s="26"/>
    </row>
    <row r="86" spans="1:18" s="5" customFormat="1" ht="16.5" customHeight="1" x14ac:dyDescent="0.2">
      <c r="A86" s="46"/>
      <c r="B86"/>
      <c r="C86"/>
      <c r="D86"/>
      <c r="E86"/>
      <c r="F86"/>
      <c r="J86" s="46"/>
      <c r="K86"/>
      <c r="L86"/>
      <c r="M86"/>
      <c r="N86"/>
      <c r="O86"/>
    </row>
    <row r="87" spans="1:18" ht="17.149999999999999" customHeight="1" x14ac:dyDescent="0.2">
      <c r="A87" s="42" t="str">
        <f ca="1">TEXT(EDATE(TODAY(),-1),"yyyy年m月")</f>
        <v>2025年4月</v>
      </c>
      <c r="B87" s="10" t="s">
        <v>57</v>
      </c>
      <c r="C87" s="78" t="s">
        <v>58</v>
      </c>
      <c r="D87" s="6" t="s">
        <v>59</v>
      </c>
      <c r="I87"/>
      <c r="J87" s="77" t="str">
        <f ca="1">TEXT(EDATE(TODAY(),-1),"yyyy年m月")</f>
        <v>2025年4月</v>
      </c>
      <c r="K87" s="10" t="s">
        <v>57</v>
      </c>
      <c r="L87" s="78" t="s">
        <v>58</v>
      </c>
      <c r="M87" s="6" t="s">
        <v>59</v>
      </c>
      <c r="R87"/>
    </row>
    <row r="88" spans="1:18" ht="17.149999999999999" customHeight="1" x14ac:dyDescent="0.2">
      <c r="A88" s="172">
        <f>入力sheet!B31</f>
        <v>0</v>
      </c>
      <c r="B88" s="172"/>
      <c r="C88" s="169" t="s">
        <v>61</v>
      </c>
      <c r="H88" s="5" t="s">
        <v>62</v>
      </c>
      <c r="I88" s="28" t="s">
        <v>229</v>
      </c>
      <c r="J88" s="172">
        <f>入力sheet!B37</f>
        <v>0</v>
      </c>
      <c r="K88" s="172"/>
      <c r="L88" s="169" t="s">
        <v>61</v>
      </c>
      <c r="Q88" s="5" t="s">
        <v>62</v>
      </c>
      <c r="R88" s="28" t="s">
        <v>235</v>
      </c>
    </row>
    <row r="89" spans="1:18" ht="17.149999999999999" customHeight="1" x14ac:dyDescent="0.2">
      <c r="A89" s="172"/>
      <c r="B89" s="172"/>
      <c r="C89" s="169"/>
      <c r="F89" s="3" t="s">
        <v>66</v>
      </c>
      <c r="G89" s="173">
        <f ca="1">DATE(YEAR(TODAY()),MONTH(TODAY()),20)</f>
        <v>45797</v>
      </c>
      <c r="H89" s="174"/>
      <c r="I89" s="174"/>
      <c r="J89" s="172"/>
      <c r="K89" s="172"/>
      <c r="L89" s="169"/>
      <c r="O89" s="3" t="s">
        <v>66</v>
      </c>
      <c r="P89" s="173">
        <f ca="1">DATE(YEAR(TODAY()),MONTH(TODAY()),20)</f>
        <v>45797</v>
      </c>
      <c r="Q89" s="174"/>
      <c r="R89" s="174"/>
    </row>
    <row r="90" spans="1:18" ht="17.149999999999999" customHeight="1" x14ac:dyDescent="0.2"/>
    <row r="91" spans="1:18" s="3" customFormat="1" ht="17.149999999999999" customHeight="1" x14ac:dyDescent="0.2">
      <c r="A91" s="44" t="s">
        <v>67</v>
      </c>
      <c r="B91" s="8" t="s">
        <v>68</v>
      </c>
      <c r="C91" s="8" t="s">
        <v>45</v>
      </c>
      <c r="D91" s="8"/>
      <c r="E91" s="8"/>
      <c r="F91" s="8" t="s">
        <v>70</v>
      </c>
      <c r="H91" s="8" t="s">
        <v>71</v>
      </c>
      <c r="I91" s="1">
        <v>9</v>
      </c>
      <c r="J91" s="44" t="s">
        <v>67</v>
      </c>
      <c r="K91" s="8" t="s">
        <v>68</v>
      </c>
      <c r="L91" s="8" t="s">
        <v>45</v>
      </c>
      <c r="M91" s="8"/>
      <c r="N91" s="8"/>
      <c r="O91" s="8" t="s">
        <v>70</v>
      </c>
      <c r="Q91" s="8" t="s">
        <v>71</v>
      </c>
      <c r="R91" s="1"/>
    </row>
    <row r="92" spans="1:18" ht="17.149999999999999" customHeight="1" x14ac:dyDescent="0.2">
      <c r="A92" s="45" t="s">
        <v>72</v>
      </c>
      <c r="B92" s="1">
        <v>17</v>
      </c>
      <c r="C92" s="7">
        <v>100</v>
      </c>
      <c r="D92" s="9"/>
      <c r="E92" s="1"/>
      <c r="F92" s="7">
        <f t="shared" ref="F92:F97" si="10">B92*C92+D92*E92</f>
        <v>1700</v>
      </c>
      <c r="H92" s="8" t="s">
        <v>73</v>
      </c>
      <c r="I92" s="36"/>
      <c r="J92" s="45" t="s">
        <v>72</v>
      </c>
      <c r="K92" s="1"/>
      <c r="L92" s="7">
        <v>100</v>
      </c>
      <c r="M92" s="9"/>
      <c r="N92" s="1"/>
      <c r="O92" s="7">
        <f t="shared" ref="O92:O97" si="11">K92*L92+M92*N92</f>
        <v>0</v>
      </c>
      <c r="Q92" s="8" t="s">
        <v>73</v>
      </c>
      <c r="R92" s="36"/>
    </row>
    <row r="93" spans="1:18" ht="17.149999999999999" customHeight="1" x14ac:dyDescent="0.2">
      <c r="A93" s="45" t="s">
        <v>74</v>
      </c>
      <c r="B93" s="1"/>
      <c r="C93" s="7">
        <v>100</v>
      </c>
      <c r="D93" s="9"/>
      <c r="E93" s="1"/>
      <c r="F93" s="7">
        <f t="shared" si="10"/>
        <v>0</v>
      </c>
      <c r="H93" s="8" t="s">
        <v>75</v>
      </c>
      <c r="I93" s="49">
        <f>入力sheet!I19</f>
        <v>17</v>
      </c>
      <c r="J93" s="45" t="s">
        <v>74</v>
      </c>
      <c r="K93" s="1"/>
      <c r="L93" s="7">
        <v>100</v>
      </c>
      <c r="M93" s="9"/>
      <c r="N93" s="1"/>
      <c r="O93" s="7">
        <f t="shared" si="11"/>
        <v>0</v>
      </c>
      <c r="Q93" s="8" t="s">
        <v>75</v>
      </c>
      <c r="R93" s="49">
        <f>入力sheet!I25</f>
        <v>0</v>
      </c>
    </row>
    <row r="94" spans="1:18" ht="17.149999999999999" customHeight="1" x14ac:dyDescent="0.2">
      <c r="A94" s="45" t="s">
        <v>146</v>
      </c>
      <c r="B94" s="1"/>
      <c r="C94" s="7">
        <v>100</v>
      </c>
      <c r="D94" s="9"/>
      <c r="E94" s="1"/>
      <c r="F94" s="7">
        <f t="shared" si="10"/>
        <v>0</v>
      </c>
      <c r="J94" s="45"/>
      <c r="K94" s="1"/>
      <c r="L94" s="7"/>
      <c r="M94" s="9"/>
      <c r="N94" s="1"/>
      <c r="O94" s="7">
        <f t="shared" si="11"/>
        <v>0</v>
      </c>
    </row>
    <row r="95" spans="1:18" ht="17.149999999999999" customHeight="1" x14ac:dyDescent="0.5">
      <c r="A95" s="45"/>
      <c r="B95" s="1"/>
      <c r="C95" s="7"/>
      <c r="D95" s="9"/>
      <c r="E95" s="1"/>
      <c r="F95" s="7">
        <f t="shared" si="10"/>
        <v>0</v>
      </c>
      <c r="H95" s="170"/>
      <c r="I95" s="171"/>
      <c r="J95" s="45"/>
      <c r="K95" s="1"/>
      <c r="L95" s="7"/>
      <c r="M95" s="9"/>
      <c r="N95" s="1"/>
      <c r="O95" s="7">
        <f t="shared" si="11"/>
        <v>0</v>
      </c>
      <c r="Q95" s="170"/>
      <c r="R95" s="171"/>
    </row>
    <row r="96" spans="1:18" ht="17.149999999999999" customHeight="1" x14ac:dyDescent="0.2">
      <c r="A96" s="45"/>
      <c r="B96" s="1"/>
      <c r="C96" s="7"/>
      <c r="D96" s="9"/>
      <c r="E96" s="1"/>
      <c r="F96" s="7">
        <f t="shared" si="10"/>
        <v>0</v>
      </c>
      <c r="H96" s="8" t="s">
        <v>144</v>
      </c>
      <c r="I96" s="8"/>
      <c r="J96" s="45"/>
      <c r="K96" s="1"/>
      <c r="L96" s="7"/>
      <c r="M96" s="9"/>
      <c r="N96" s="1"/>
      <c r="O96" s="7">
        <f t="shared" si="11"/>
        <v>0</v>
      </c>
      <c r="Q96" s="8" t="s">
        <v>144</v>
      </c>
      <c r="R96" s="8"/>
    </row>
    <row r="97" spans="1:18" ht="17.149999999999999" customHeight="1" x14ac:dyDescent="0.2">
      <c r="A97" s="45"/>
      <c r="B97" s="1"/>
      <c r="C97" s="7"/>
      <c r="D97" s="9"/>
      <c r="E97" s="1"/>
      <c r="F97" s="7">
        <f t="shared" si="10"/>
        <v>0</v>
      </c>
      <c r="H97" s="16"/>
      <c r="I97" s="17">
        <f>300*I96</f>
        <v>0</v>
      </c>
      <c r="J97" s="45"/>
      <c r="K97" s="1"/>
      <c r="L97" s="7"/>
      <c r="M97" s="9"/>
      <c r="N97" s="1"/>
      <c r="O97" s="7">
        <f t="shared" si="11"/>
        <v>0</v>
      </c>
      <c r="Q97" s="16"/>
      <c r="R97" s="17">
        <f>300*R96</f>
        <v>0</v>
      </c>
    </row>
    <row r="98" spans="1:18" ht="17.149999999999999" customHeight="1" x14ac:dyDescent="0.2">
      <c r="A98" s="45" t="s">
        <v>53</v>
      </c>
      <c r="B98" s="1">
        <f>B99</f>
        <v>17</v>
      </c>
      <c r="C98" s="7">
        <f>入力sheet!U9</f>
        <v>300</v>
      </c>
      <c r="D98" s="13"/>
      <c r="E98" s="1"/>
      <c r="F98" s="7">
        <f>C98*B98</f>
        <v>5100</v>
      </c>
      <c r="H98" s="20"/>
      <c r="I98" s="21"/>
      <c r="J98" s="45" t="s">
        <v>53</v>
      </c>
      <c r="K98" s="1">
        <f>K99</f>
        <v>0</v>
      </c>
      <c r="L98" s="7">
        <f>入力sheet!U9</f>
        <v>300</v>
      </c>
      <c r="M98" s="13"/>
      <c r="N98" s="1"/>
      <c r="O98" s="7">
        <f>L98*K98</f>
        <v>0</v>
      </c>
      <c r="Q98" s="20"/>
      <c r="R98" s="21"/>
    </row>
    <row r="99" spans="1:18" ht="17.149999999999999" customHeight="1" x14ac:dyDescent="0.2">
      <c r="A99" s="44" t="s">
        <v>76</v>
      </c>
      <c r="B99" s="1">
        <f>SUM(B92:B97)</f>
        <v>17</v>
      </c>
      <c r="C99" s="4"/>
      <c r="D99" s="12"/>
      <c r="E99" s="8" t="s">
        <v>77</v>
      </c>
      <c r="F99" s="7">
        <f>SUM(F92:F98)</f>
        <v>6800</v>
      </c>
      <c r="H99" s="18" t="s">
        <v>78</v>
      </c>
      <c r="I99" s="19">
        <f>F99</f>
        <v>6800</v>
      </c>
      <c r="J99" s="44" t="s">
        <v>76</v>
      </c>
      <c r="K99" s="1">
        <f>SUM(K92:K97)</f>
        <v>0</v>
      </c>
      <c r="L99" s="4"/>
      <c r="M99" s="12"/>
      <c r="N99" s="8" t="s">
        <v>77</v>
      </c>
      <c r="O99" s="7">
        <f>SUM(O92:O98)</f>
        <v>0</v>
      </c>
      <c r="Q99" s="18" t="s">
        <v>78</v>
      </c>
      <c r="R99" s="19">
        <f>O99</f>
        <v>0</v>
      </c>
    </row>
    <row r="100" spans="1:18" ht="17.149999999999999" customHeight="1" x14ac:dyDescent="0.2"/>
    <row r="101" spans="1:18" s="3" customFormat="1" ht="17.149999999999999" customHeight="1" x14ac:dyDescent="0.2">
      <c r="A101" s="43"/>
      <c r="B101"/>
      <c r="C101"/>
      <c r="D101"/>
      <c r="E101"/>
      <c r="H101" s="14" t="s">
        <v>79</v>
      </c>
      <c r="I101" s="15">
        <f>I99-SUM(H97:I97)</f>
        <v>6800</v>
      </c>
      <c r="J101" s="43"/>
      <c r="K101"/>
      <c r="L101"/>
      <c r="M101"/>
      <c r="N101"/>
      <c r="Q101" s="14" t="s">
        <v>79</v>
      </c>
      <c r="R101" s="15">
        <f>R99-SUM(Q97:R97)</f>
        <v>0</v>
      </c>
    </row>
    <row r="102" spans="1:18" ht="14.15" customHeight="1" x14ac:dyDescent="0.2">
      <c r="B102" s="5"/>
      <c r="C102" s="11"/>
      <c r="D102" s="27"/>
      <c r="E102" s="5"/>
      <c r="F102" s="11"/>
      <c r="K102" s="5"/>
      <c r="L102" s="11"/>
      <c r="M102" s="27"/>
      <c r="N102" s="5"/>
      <c r="O102" s="11"/>
      <c r="Q102"/>
      <c r="R102"/>
    </row>
    <row r="103" spans="1:18" ht="17.149999999999999" customHeight="1" x14ac:dyDescent="0.2">
      <c r="A103" s="46"/>
      <c r="B103"/>
      <c r="C103"/>
      <c r="D103"/>
      <c r="E103"/>
      <c r="F103"/>
      <c r="G103"/>
      <c r="H103"/>
      <c r="I103"/>
      <c r="J103" s="46"/>
      <c r="K103"/>
      <c r="L103"/>
      <c r="M103"/>
      <c r="N103"/>
      <c r="O103"/>
      <c r="P103"/>
      <c r="R103"/>
    </row>
    <row r="104" spans="1:18" ht="17.149999999999999" customHeight="1" x14ac:dyDescent="0.2">
      <c r="A104" s="46"/>
      <c r="B104"/>
      <c r="C104"/>
      <c r="D104"/>
      <c r="E104"/>
      <c r="F104"/>
      <c r="G104"/>
      <c r="H104"/>
      <c r="I104"/>
      <c r="J104" s="46"/>
      <c r="K104"/>
      <c r="L104"/>
      <c r="M104"/>
      <c r="N104"/>
      <c r="O104"/>
      <c r="P104"/>
      <c r="R104"/>
    </row>
    <row r="105" spans="1:18" ht="17.149999999999999" customHeight="1" x14ac:dyDescent="0.2">
      <c r="A105" s="46"/>
      <c r="B105"/>
      <c r="C105"/>
      <c r="D105"/>
      <c r="E105"/>
      <c r="F105"/>
      <c r="G105"/>
      <c r="H105"/>
      <c r="I105"/>
      <c r="J105" s="46"/>
      <c r="K105"/>
      <c r="L105"/>
      <c r="M105"/>
      <c r="N105"/>
      <c r="O105"/>
      <c r="P105"/>
      <c r="R105"/>
    </row>
    <row r="106" spans="1:18" ht="17.149999999999999" customHeight="1" x14ac:dyDescent="0.2">
      <c r="A106" s="46"/>
      <c r="B106"/>
      <c r="C106"/>
      <c r="D106"/>
      <c r="E106"/>
      <c r="F106"/>
      <c r="G106"/>
      <c r="H106"/>
      <c r="I106"/>
      <c r="J106" s="46"/>
      <c r="K106"/>
      <c r="L106"/>
      <c r="M106"/>
      <c r="N106"/>
      <c r="O106"/>
      <c r="P106"/>
      <c r="Q106"/>
      <c r="R106"/>
    </row>
    <row r="107" spans="1:18" s="3" customFormat="1" ht="17.149999999999999" customHeight="1" x14ac:dyDescent="0.2">
      <c r="A107" s="46"/>
      <c r="B107"/>
      <c r="C107"/>
      <c r="D107"/>
      <c r="E107"/>
      <c r="F107"/>
      <c r="G107"/>
      <c r="H107"/>
      <c r="I107"/>
      <c r="J107" s="46"/>
      <c r="K107"/>
      <c r="L107"/>
      <c r="M107"/>
      <c r="N107"/>
      <c r="O107"/>
      <c r="P107"/>
      <c r="Q107"/>
      <c r="R107"/>
    </row>
    <row r="108" spans="1:18" ht="17.149999999999999" customHeight="1" x14ac:dyDescent="0.2">
      <c r="A108" s="46"/>
      <c r="B108"/>
      <c r="C108"/>
      <c r="D108"/>
      <c r="E108"/>
      <c r="F108"/>
      <c r="G108"/>
      <c r="H108"/>
      <c r="I108"/>
      <c r="J108" s="46"/>
      <c r="K108"/>
      <c r="L108"/>
      <c r="M108"/>
      <c r="N108"/>
      <c r="O108"/>
      <c r="P108"/>
      <c r="Q108"/>
      <c r="R108"/>
    </row>
    <row r="109" spans="1:18" ht="17.149999999999999" customHeight="1" x14ac:dyDescent="0.2">
      <c r="A109" s="46"/>
      <c r="B109"/>
      <c r="C109"/>
      <c r="D109"/>
      <c r="E109"/>
      <c r="F109"/>
      <c r="G109"/>
      <c r="H109"/>
      <c r="I109"/>
      <c r="J109" s="46"/>
      <c r="K109"/>
      <c r="L109"/>
      <c r="M109"/>
      <c r="N109"/>
      <c r="O109"/>
      <c r="P109"/>
      <c r="Q109"/>
      <c r="R109"/>
    </row>
    <row r="110" spans="1:18" ht="17.149999999999999" customHeight="1" x14ac:dyDescent="0.2">
      <c r="A110" s="46"/>
      <c r="B110"/>
      <c r="C110"/>
      <c r="D110"/>
      <c r="E110"/>
      <c r="F110"/>
      <c r="G110"/>
      <c r="H110"/>
      <c r="I110"/>
      <c r="J110" s="46"/>
      <c r="K110"/>
      <c r="L110"/>
      <c r="M110"/>
      <c r="N110"/>
      <c r="O110"/>
      <c r="P110"/>
      <c r="Q110"/>
      <c r="R110"/>
    </row>
    <row r="111" spans="1:18" ht="17.149999999999999" customHeight="1" x14ac:dyDescent="0.2">
      <c r="A111" s="46"/>
      <c r="B111"/>
      <c r="C111"/>
      <c r="D111"/>
      <c r="E111"/>
      <c r="F111"/>
      <c r="G111"/>
      <c r="H111"/>
      <c r="I111"/>
      <c r="J111" s="46"/>
      <c r="K111"/>
      <c r="L111"/>
      <c r="M111"/>
      <c r="N111"/>
      <c r="O111"/>
      <c r="P111"/>
      <c r="Q111"/>
      <c r="R111"/>
    </row>
    <row r="112" spans="1:18" ht="17.149999999999999" customHeight="1" x14ac:dyDescent="0.2">
      <c r="A112" s="46"/>
      <c r="B112"/>
      <c r="C112"/>
      <c r="D112"/>
      <c r="E112"/>
      <c r="F112"/>
      <c r="G112"/>
      <c r="H112"/>
      <c r="I112"/>
      <c r="J112" s="46"/>
      <c r="K112"/>
      <c r="L112"/>
      <c r="M112"/>
      <c r="N112"/>
      <c r="O112"/>
      <c r="P112"/>
      <c r="Q112"/>
      <c r="R112"/>
    </row>
    <row r="113" spans="1:18" ht="17.149999999999999" customHeight="1" x14ac:dyDescent="0.2">
      <c r="A113" s="46"/>
      <c r="B113"/>
      <c r="C113"/>
      <c r="D113"/>
      <c r="E113"/>
      <c r="F113"/>
      <c r="G113"/>
      <c r="H113"/>
      <c r="I113"/>
      <c r="J113" s="46"/>
      <c r="K113"/>
      <c r="L113"/>
      <c r="M113"/>
      <c r="N113"/>
      <c r="O113"/>
      <c r="P113"/>
      <c r="Q113"/>
      <c r="R113"/>
    </row>
    <row r="114" spans="1:18" ht="17.149999999999999" customHeight="1" x14ac:dyDescent="0.2">
      <c r="A114" s="46"/>
      <c r="B114"/>
      <c r="C114"/>
      <c r="D114"/>
      <c r="E114"/>
      <c r="F114"/>
      <c r="G114"/>
      <c r="H114"/>
      <c r="I114"/>
      <c r="J114" s="46"/>
      <c r="K114"/>
      <c r="L114"/>
      <c r="M114"/>
      <c r="N114"/>
      <c r="O114"/>
      <c r="P114"/>
      <c r="Q114"/>
      <c r="R114"/>
    </row>
    <row r="115" spans="1:18" ht="17.149999999999999" customHeight="1" x14ac:dyDescent="0.2">
      <c r="A115" s="46"/>
      <c r="B115"/>
      <c r="C115"/>
      <c r="D115"/>
      <c r="E115"/>
      <c r="F115"/>
      <c r="G115"/>
      <c r="H115"/>
      <c r="I115"/>
      <c r="J115" s="46"/>
      <c r="K115"/>
      <c r="L115"/>
      <c r="M115"/>
      <c r="N115"/>
      <c r="O115"/>
      <c r="P115"/>
      <c r="Q115"/>
      <c r="R115"/>
    </row>
    <row r="116" spans="1:18" ht="17.149999999999999" customHeight="1" x14ac:dyDescent="0.2">
      <c r="A116" s="46"/>
      <c r="B116"/>
      <c r="C116"/>
      <c r="D116"/>
      <c r="E116"/>
      <c r="F116"/>
      <c r="G116"/>
      <c r="H116"/>
      <c r="I116"/>
      <c r="J116" s="46"/>
      <c r="K116"/>
      <c r="L116"/>
      <c r="M116"/>
      <c r="N116"/>
      <c r="O116"/>
      <c r="P116"/>
      <c r="Q116"/>
      <c r="R116"/>
    </row>
    <row r="117" spans="1:18" s="3" customFormat="1" ht="17.149999999999999" customHeight="1" x14ac:dyDescent="0.2">
      <c r="A117" s="46"/>
      <c r="B117"/>
      <c r="C117"/>
      <c r="D117"/>
      <c r="E117"/>
      <c r="F117"/>
      <c r="G117"/>
      <c r="H117"/>
      <c r="I117"/>
      <c r="J117" s="46"/>
      <c r="K117"/>
      <c r="L117"/>
      <c r="M117"/>
      <c r="N117"/>
      <c r="O117"/>
      <c r="P117"/>
      <c r="Q117"/>
      <c r="R117"/>
    </row>
    <row r="118" spans="1:18" s="3" customFormat="1" ht="17.149999999999999" customHeight="1" x14ac:dyDescent="0.2">
      <c r="A118" s="46"/>
      <c r="B118"/>
      <c r="C118"/>
      <c r="D118"/>
      <c r="E118"/>
      <c r="F118"/>
      <c r="G118"/>
      <c r="H118"/>
      <c r="I118"/>
      <c r="J118" s="46"/>
      <c r="K118"/>
      <c r="L118"/>
      <c r="M118"/>
      <c r="N118"/>
      <c r="O118"/>
      <c r="P118"/>
      <c r="Q118"/>
      <c r="R118"/>
    </row>
    <row r="119" spans="1:18" s="5" customFormat="1" ht="17.149999999999999" customHeight="1" x14ac:dyDescent="0.2">
      <c r="A119" s="46"/>
      <c r="B119"/>
      <c r="C119"/>
      <c r="D119"/>
      <c r="E119"/>
      <c r="F119"/>
      <c r="G119"/>
      <c r="H119"/>
      <c r="I119"/>
      <c r="J119" s="46"/>
      <c r="K119"/>
      <c r="L119"/>
      <c r="M119"/>
      <c r="N119"/>
      <c r="O119"/>
      <c r="P119"/>
      <c r="Q119"/>
      <c r="R119"/>
    </row>
    <row r="120" spans="1:18" ht="17.149999999999999" customHeight="1" x14ac:dyDescent="0.2">
      <c r="A120" s="46"/>
      <c r="B120"/>
      <c r="C120"/>
      <c r="D120"/>
      <c r="E120"/>
      <c r="F120"/>
      <c r="G120"/>
      <c r="H120"/>
      <c r="I120"/>
      <c r="J120" s="46"/>
      <c r="K120"/>
      <c r="L120"/>
      <c r="M120"/>
      <c r="N120"/>
      <c r="O120"/>
      <c r="P120"/>
      <c r="Q120"/>
      <c r="R120"/>
    </row>
    <row r="121" spans="1:18" ht="17.149999999999999" customHeight="1" x14ac:dyDescent="0.2">
      <c r="A121" s="46"/>
      <c r="B121"/>
      <c r="C121"/>
      <c r="D121"/>
      <c r="E121"/>
      <c r="F121"/>
      <c r="G121"/>
      <c r="H121"/>
      <c r="I121"/>
      <c r="J121" s="46"/>
      <c r="K121"/>
      <c r="L121"/>
      <c r="M121"/>
      <c r="N121"/>
      <c r="O121"/>
      <c r="P121"/>
      <c r="Q121"/>
      <c r="R121"/>
    </row>
    <row r="122" spans="1:18" ht="17.149999999999999" customHeight="1" x14ac:dyDescent="0.2">
      <c r="A122" s="46"/>
      <c r="B122"/>
      <c r="C122"/>
      <c r="D122"/>
      <c r="E122"/>
      <c r="F122"/>
      <c r="G122"/>
      <c r="H122"/>
      <c r="I122"/>
      <c r="J122" s="46"/>
      <c r="K122"/>
      <c r="L122"/>
      <c r="M122"/>
      <c r="N122"/>
      <c r="O122"/>
      <c r="P122"/>
      <c r="Q122"/>
      <c r="R122"/>
    </row>
    <row r="123" spans="1:18" ht="17.149999999999999" customHeight="1" x14ac:dyDescent="0.2">
      <c r="A123" s="46"/>
      <c r="B123"/>
      <c r="C123"/>
      <c r="D123"/>
      <c r="E123"/>
      <c r="F123"/>
      <c r="G123"/>
      <c r="H123"/>
      <c r="I123"/>
      <c r="J123" s="46"/>
      <c r="K123"/>
      <c r="L123"/>
      <c r="M123"/>
      <c r="N123"/>
      <c r="O123"/>
      <c r="P123"/>
      <c r="Q123"/>
      <c r="R123"/>
    </row>
    <row r="124" spans="1:18" s="3" customFormat="1" ht="17.149999999999999" customHeight="1" x14ac:dyDescent="0.2">
      <c r="A124" s="46"/>
      <c r="B124"/>
      <c r="C124"/>
      <c r="D124"/>
      <c r="E124"/>
      <c r="F124"/>
      <c r="G124"/>
      <c r="H124"/>
      <c r="I124"/>
      <c r="J124" s="46"/>
      <c r="K124"/>
      <c r="L124"/>
      <c r="M124"/>
      <c r="N124"/>
      <c r="O124"/>
      <c r="P124"/>
      <c r="Q124"/>
      <c r="R124"/>
    </row>
    <row r="125" spans="1:18" ht="17.149999999999999" customHeight="1" x14ac:dyDescent="0.2">
      <c r="A125" s="46"/>
      <c r="B125"/>
      <c r="C125"/>
      <c r="D125"/>
      <c r="E125"/>
      <c r="F125"/>
      <c r="G125"/>
      <c r="H125"/>
      <c r="I125"/>
      <c r="J125" s="46"/>
      <c r="K125"/>
      <c r="L125"/>
      <c r="M125"/>
      <c r="N125"/>
      <c r="O125"/>
      <c r="P125"/>
      <c r="Q125"/>
      <c r="R125"/>
    </row>
    <row r="126" spans="1:18" ht="17.149999999999999" customHeight="1" x14ac:dyDescent="0.2">
      <c r="A126" s="46"/>
      <c r="B126"/>
      <c r="C126"/>
      <c r="D126"/>
      <c r="E126"/>
      <c r="F126"/>
      <c r="G126"/>
      <c r="H126"/>
      <c r="I126"/>
      <c r="J126" s="46"/>
      <c r="K126"/>
      <c r="L126"/>
      <c r="M126"/>
      <c r="N126"/>
      <c r="O126"/>
      <c r="P126"/>
      <c r="Q126"/>
      <c r="R126"/>
    </row>
    <row r="127" spans="1:18" ht="17.149999999999999" customHeight="1" x14ac:dyDescent="0.2">
      <c r="A127" s="46"/>
      <c r="B127"/>
      <c r="C127"/>
      <c r="D127"/>
      <c r="E127"/>
      <c r="F127"/>
      <c r="G127"/>
      <c r="H127"/>
      <c r="I127"/>
      <c r="J127" s="46"/>
      <c r="K127"/>
      <c r="L127"/>
      <c r="M127"/>
      <c r="N127"/>
      <c r="O127"/>
      <c r="P127"/>
      <c r="Q127"/>
      <c r="R127"/>
    </row>
    <row r="128" spans="1:18" ht="17.149999999999999" customHeight="1" x14ac:dyDescent="0.2">
      <c r="A128" s="46"/>
      <c r="B128"/>
      <c r="C128"/>
      <c r="D128"/>
      <c r="E128"/>
      <c r="F128"/>
      <c r="G128"/>
      <c r="H128"/>
      <c r="I128"/>
      <c r="J128" s="46"/>
      <c r="K128"/>
      <c r="L128"/>
      <c r="M128"/>
      <c r="N128"/>
      <c r="O128"/>
      <c r="P128"/>
      <c r="Q128"/>
      <c r="R128"/>
    </row>
    <row r="129" spans="1:18" ht="17.149999999999999" customHeight="1" x14ac:dyDescent="0.2">
      <c r="A129" s="46"/>
      <c r="B129"/>
      <c r="C129"/>
      <c r="D129"/>
      <c r="E129"/>
      <c r="F129"/>
      <c r="G129"/>
      <c r="H129"/>
      <c r="I129"/>
      <c r="J129" s="46"/>
      <c r="K129"/>
      <c r="L129"/>
      <c r="M129"/>
      <c r="N129"/>
      <c r="O129"/>
      <c r="P129"/>
      <c r="Q129"/>
      <c r="R129"/>
    </row>
    <row r="130" spans="1:18" ht="17.149999999999999" customHeight="1" x14ac:dyDescent="0.2">
      <c r="A130" s="46"/>
      <c r="B130"/>
      <c r="C130"/>
      <c r="D130"/>
      <c r="E130"/>
      <c r="F130"/>
      <c r="G130"/>
      <c r="H130"/>
      <c r="I130"/>
      <c r="J130" s="46"/>
      <c r="K130"/>
      <c r="L130"/>
      <c r="M130"/>
      <c r="N130"/>
      <c r="O130"/>
      <c r="P130"/>
      <c r="Q130"/>
      <c r="R130"/>
    </row>
    <row r="131" spans="1:18" ht="17.149999999999999" customHeight="1" x14ac:dyDescent="0.2">
      <c r="A131" s="46"/>
      <c r="B131"/>
      <c r="C131"/>
      <c r="D131"/>
      <c r="E131"/>
      <c r="F131"/>
      <c r="G131"/>
      <c r="H131"/>
      <c r="I131"/>
      <c r="J131" s="46"/>
      <c r="K131"/>
      <c r="L131"/>
      <c r="M131"/>
      <c r="N131"/>
      <c r="O131"/>
      <c r="P131"/>
      <c r="Q131"/>
      <c r="R131"/>
    </row>
    <row r="132" spans="1:18" ht="17.149999999999999" customHeight="1" x14ac:dyDescent="0.2">
      <c r="A132" s="46"/>
      <c r="B132"/>
      <c r="C132"/>
      <c r="D132"/>
      <c r="E132"/>
      <c r="F132"/>
      <c r="G132"/>
      <c r="H132"/>
      <c r="I132"/>
      <c r="J132" s="46"/>
      <c r="K132"/>
      <c r="L132"/>
      <c r="M132"/>
      <c r="N132"/>
      <c r="O132"/>
      <c r="P132"/>
      <c r="Q132"/>
      <c r="R132"/>
    </row>
    <row r="133" spans="1:18" ht="17.149999999999999" customHeight="1" x14ac:dyDescent="0.2">
      <c r="A133" s="46"/>
      <c r="B133"/>
      <c r="C133"/>
      <c r="D133"/>
      <c r="E133"/>
      <c r="F133"/>
      <c r="G133"/>
      <c r="H133"/>
      <c r="I133"/>
      <c r="J133" s="46"/>
      <c r="K133"/>
      <c r="L133"/>
      <c r="M133"/>
      <c r="N133"/>
      <c r="O133"/>
      <c r="P133"/>
      <c r="Q133"/>
      <c r="R133"/>
    </row>
    <row r="134" spans="1:18" s="3" customFormat="1" ht="17.149999999999999" customHeight="1" x14ac:dyDescent="0.2">
      <c r="A134" s="46"/>
      <c r="B134"/>
      <c r="C134"/>
      <c r="D134"/>
      <c r="E134"/>
      <c r="F134"/>
      <c r="G134"/>
      <c r="H134"/>
      <c r="I134"/>
      <c r="J134" s="46"/>
      <c r="K134"/>
      <c r="L134"/>
      <c r="M134"/>
      <c r="N134"/>
      <c r="O134"/>
      <c r="P134"/>
      <c r="Q134"/>
      <c r="R134"/>
    </row>
    <row r="135" spans="1:18" s="5" customFormat="1" ht="16.5" customHeight="1" x14ac:dyDescent="0.2">
      <c r="A135" s="46"/>
      <c r="B135"/>
      <c r="C135"/>
      <c r="D135"/>
      <c r="E135"/>
      <c r="F135"/>
      <c r="G135"/>
      <c r="H135"/>
      <c r="I135"/>
      <c r="J135" s="46"/>
      <c r="K135"/>
      <c r="L135"/>
      <c r="M135"/>
      <c r="N135"/>
      <c r="O135"/>
      <c r="P135"/>
      <c r="Q135"/>
      <c r="R135"/>
    </row>
    <row r="136" spans="1:18" s="5" customFormat="1" ht="16.5" customHeight="1" x14ac:dyDescent="0.2">
      <c r="A136" s="46"/>
      <c r="B136"/>
      <c r="C136"/>
      <c r="D136"/>
      <c r="E136"/>
      <c r="F136"/>
      <c r="G136"/>
      <c r="H136"/>
      <c r="I136"/>
      <c r="J136" s="46"/>
      <c r="K136"/>
      <c r="L136"/>
      <c r="M136"/>
      <c r="N136"/>
      <c r="O136"/>
      <c r="P136"/>
      <c r="Q136"/>
      <c r="R136"/>
    </row>
    <row r="137" spans="1:18" ht="17.149999999999999" customHeight="1" x14ac:dyDescent="0.2">
      <c r="A137" s="46"/>
      <c r="B137"/>
      <c r="C137"/>
      <c r="D137"/>
      <c r="E137"/>
      <c r="F137"/>
      <c r="G137"/>
      <c r="H137"/>
      <c r="I137"/>
      <c r="J137" s="46"/>
      <c r="K137"/>
      <c r="L137"/>
      <c r="M137"/>
      <c r="N137"/>
      <c r="O137"/>
      <c r="P137"/>
      <c r="Q137"/>
      <c r="R137"/>
    </row>
    <row r="138" spans="1:18" ht="17.149999999999999" customHeight="1" x14ac:dyDescent="0.2">
      <c r="A138" s="46"/>
      <c r="B138"/>
      <c r="C138"/>
      <c r="D138"/>
      <c r="E138"/>
      <c r="F138"/>
      <c r="G138"/>
      <c r="H138"/>
      <c r="I138"/>
      <c r="J138" s="46"/>
      <c r="K138"/>
      <c r="L138"/>
      <c r="M138"/>
      <c r="N138"/>
      <c r="O138"/>
      <c r="P138"/>
      <c r="Q138"/>
      <c r="R138"/>
    </row>
    <row r="139" spans="1:18" ht="17.149999999999999" customHeight="1" x14ac:dyDescent="0.2">
      <c r="A139" s="46"/>
      <c r="B139"/>
      <c r="C139"/>
      <c r="D139"/>
      <c r="E139"/>
      <c r="F139"/>
      <c r="G139"/>
      <c r="H139"/>
      <c r="I139"/>
      <c r="J139" s="46"/>
      <c r="K139"/>
      <c r="L139"/>
      <c r="M139"/>
      <c r="N139"/>
      <c r="O139"/>
      <c r="P139"/>
      <c r="Q139"/>
      <c r="R139"/>
    </row>
    <row r="140" spans="1:18" ht="17.149999999999999" customHeight="1" x14ac:dyDescent="0.2">
      <c r="A140" s="46"/>
      <c r="B140"/>
      <c r="C140"/>
      <c r="D140"/>
      <c r="E140"/>
      <c r="F140"/>
      <c r="G140"/>
      <c r="H140"/>
      <c r="I140"/>
      <c r="J140" s="46"/>
      <c r="K140"/>
      <c r="L140"/>
      <c r="M140"/>
      <c r="N140"/>
      <c r="O140"/>
      <c r="P140"/>
      <c r="Q140"/>
      <c r="R140"/>
    </row>
    <row r="141" spans="1:18" s="3" customFormat="1" ht="17.149999999999999" customHeight="1" x14ac:dyDescent="0.2">
      <c r="A141" s="46"/>
      <c r="B141"/>
      <c r="C141"/>
      <c r="D141"/>
      <c r="E141"/>
      <c r="F141"/>
      <c r="G141"/>
      <c r="H141"/>
      <c r="I141"/>
      <c r="J141" s="46"/>
      <c r="K141"/>
      <c r="L141"/>
      <c r="M141"/>
      <c r="N141"/>
      <c r="O141"/>
      <c r="P141"/>
      <c r="Q141"/>
      <c r="R141"/>
    </row>
    <row r="142" spans="1:18" ht="17.149999999999999" customHeight="1" x14ac:dyDescent="0.2">
      <c r="A142" s="46"/>
      <c r="B142"/>
      <c r="C142"/>
      <c r="D142"/>
      <c r="E142"/>
      <c r="F142"/>
      <c r="G142"/>
      <c r="H142"/>
      <c r="I142"/>
      <c r="J142" s="46"/>
      <c r="K142"/>
      <c r="L142"/>
      <c r="M142"/>
      <c r="N142"/>
      <c r="O142"/>
      <c r="P142"/>
      <c r="Q142"/>
      <c r="R142"/>
    </row>
    <row r="143" spans="1:18" ht="17.149999999999999" customHeight="1" x14ac:dyDescent="0.2">
      <c r="A143" s="46"/>
      <c r="B143"/>
      <c r="C143"/>
      <c r="D143"/>
      <c r="E143"/>
      <c r="F143"/>
      <c r="G143"/>
      <c r="H143"/>
      <c r="I143"/>
      <c r="J143" s="46"/>
      <c r="K143"/>
      <c r="L143"/>
      <c r="M143"/>
      <c r="N143"/>
      <c r="O143"/>
      <c r="P143"/>
      <c r="Q143"/>
      <c r="R143"/>
    </row>
    <row r="144" spans="1:18" ht="17.149999999999999" customHeight="1" x14ac:dyDescent="0.2">
      <c r="A144" s="46"/>
      <c r="B144"/>
      <c r="C144"/>
      <c r="D144"/>
      <c r="E144"/>
      <c r="F144"/>
      <c r="G144"/>
      <c r="H144"/>
      <c r="I144"/>
      <c r="J144" s="46"/>
      <c r="K144"/>
      <c r="L144"/>
      <c r="M144"/>
      <c r="N144"/>
      <c r="O144"/>
      <c r="P144"/>
      <c r="Q144"/>
      <c r="R144"/>
    </row>
    <row r="145" spans="1:18" ht="17.149999999999999" customHeight="1" x14ac:dyDescent="0.2">
      <c r="A145" s="46"/>
      <c r="B145"/>
      <c r="C145"/>
      <c r="D145"/>
      <c r="E145"/>
      <c r="F145"/>
      <c r="G145"/>
      <c r="H145"/>
      <c r="I145"/>
      <c r="J145" s="46"/>
      <c r="K145"/>
      <c r="L145"/>
      <c r="M145"/>
      <c r="N145"/>
      <c r="O145"/>
      <c r="P145"/>
      <c r="Q145"/>
      <c r="R145"/>
    </row>
    <row r="146" spans="1:18" ht="17.149999999999999" customHeight="1" x14ac:dyDescent="0.2">
      <c r="A146" s="46"/>
      <c r="B146"/>
      <c r="C146"/>
      <c r="D146"/>
      <c r="E146"/>
      <c r="F146"/>
      <c r="G146"/>
      <c r="H146"/>
      <c r="I146"/>
      <c r="J146" s="46"/>
      <c r="K146"/>
      <c r="L146"/>
      <c r="M146"/>
      <c r="N146"/>
      <c r="O146"/>
      <c r="P146"/>
      <c r="Q146"/>
      <c r="R146"/>
    </row>
    <row r="147" spans="1:18" ht="17.149999999999999" customHeight="1" x14ac:dyDescent="0.2">
      <c r="A147" s="46"/>
      <c r="B147"/>
      <c r="C147"/>
      <c r="D147"/>
      <c r="E147"/>
      <c r="F147"/>
      <c r="G147"/>
      <c r="H147"/>
      <c r="I147"/>
      <c r="J147" s="46"/>
      <c r="K147"/>
      <c r="L147"/>
      <c r="M147"/>
      <c r="N147"/>
      <c r="O147"/>
      <c r="P147"/>
      <c r="Q147"/>
      <c r="R147"/>
    </row>
    <row r="148" spans="1:18" ht="17.149999999999999" customHeight="1" x14ac:dyDescent="0.2">
      <c r="A148" s="46"/>
      <c r="B148"/>
      <c r="C148"/>
      <c r="D148"/>
      <c r="E148"/>
      <c r="F148"/>
      <c r="G148"/>
      <c r="H148"/>
      <c r="I148"/>
      <c r="J148" s="46"/>
      <c r="K148"/>
      <c r="L148"/>
      <c r="M148"/>
      <c r="N148"/>
      <c r="O148"/>
      <c r="P148"/>
      <c r="Q148"/>
      <c r="R148"/>
    </row>
    <row r="149" spans="1:18" ht="17.149999999999999" customHeight="1" x14ac:dyDescent="0.2">
      <c r="A149" s="46"/>
      <c r="B149"/>
      <c r="C149"/>
      <c r="D149"/>
      <c r="E149"/>
      <c r="F149"/>
      <c r="G149"/>
      <c r="H149"/>
      <c r="I149"/>
      <c r="J149" s="46"/>
      <c r="K149"/>
      <c r="L149"/>
      <c r="M149"/>
      <c r="N149"/>
      <c r="O149"/>
      <c r="P149"/>
      <c r="Q149"/>
      <c r="R149"/>
    </row>
    <row r="150" spans="1:18" ht="17.149999999999999" customHeight="1" x14ac:dyDescent="0.2">
      <c r="A150" s="46"/>
      <c r="B150"/>
      <c r="C150"/>
      <c r="D150"/>
      <c r="E150"/>
      <c r="F150"/>
      <c r="G150"/>
      <c r="H150"/>
      <c r="I150"/>
      <c r="J150" s="46"/>
      <c r="K150"/>
      <c r="L150"/>
      <c r="M150"/>
      <c r="N150"/>
      <c r="O150"/>
      <c r="P150"/>
      <c r="Q150"/>
      <c r="R150"/>
    </row>
    <row r="151" spans="1:18" s="3" customFormat="1" ht="17.149999999999999" customHeight="1" x14ac:dyDescent="0.2">
      <c r="A151" s="46"/>
      <c r="B151"/>
      <c r="C151"/>
      <c r="D151"/>
      <c r="E151"/>
      <c r="F151"/>
      <c r="G151"/>
      <c r="H151"/>
      <c r="I151"/>
      <c r="J151" s="46"/>
      <c r="K151"/>
      <c r="L151"/>
      <c r="M151"/>
      <c r="N151"/>
      <c r="O151"/>
      <c r="P151"/>
      <c r="Q151"/>
      <c r="R151"/>
    </row>
    <row r="152" spans="1:18" ht="14.15" customHeight="1" x14ac:dyDescent="0.2">
      <c r="A152" s="46"/>
      <c r="B152"/>
      <c r="C152"/>
      <c r="D152"/>
      <c r="E152"/>
      <c r="F152"/>
      <c r="G152"/>
      <c r="H152"/>
      <c r="I152"/>
      <c r="J152" s="46"/>
      <c r="K152"/>
      <c r="L152"/>
      <c r="M152"/>
      <c r="N152"/>
      <c r="O152"/>
      <c r="P152"/>
      <c r="Q152"/>
      <c r="R152"/>
    </row>
    <row r="153" spans="1:18" ht="14.15" customHeight="1" x14ac:dyDescent="0.2">
      <c r="Q153"/>
      <c r="R153"/>
    </row>
    <row r="154" spans="1:18" ht="14.15" customHeight="1" x14ac:dyDescent="0.2">
      <c r="Q154"/>
      <c r="R154"/>
    </row>
  </sheetData>
  <mergeCells count="48">
    <mergeCell ref="H95:I95"/>
    <mergeCell ref="Q95:R95"/>
    <mergeCell ref="H78:I78"/>
    <mergeCell ref="Q78:R78"/>
    <mergeCell ref="A88:B89"/>
    <mergeCell ref="C88:C89"/>
    <mergeCell ref="J88:K89"/>
    <mergeCell ref="L88:L89"/>
    <mergeCell ref="G89:I89"/>
    <mergeCell ref="P89:R89"/>
    <mergeCell ref="H61:I61"/>
    <mergeCell ref="Q61:R61"/>
    <mergeCell ref="A71:B72"/>
    <mergeCell ref="C71:C72"/>
    <mergeCell ref="J71:K72"/>
    <mergeCell ref="L71:L72"/>
    <mergeCell ref="G72:I72"/>
    <mergeCell ref="P72:R72"/>
    <mergeCell ref="H44:I44"/>
    <mergeCell ref="Q44:R44"/>
    <mergeCell ref="A54:B55"/>
    <mergeCell ref="C54:C55"/>
    <mergeCell ref="J54:K55"/>
    <mergeCell ref="L54:L55"/>
    <mergeCell ref="G55:I55"/>
    <mergeCell ref="P55:R55"/>
    <mergeCell ref="H27:I27"/>
    <mergeCell ref="Q27:R27"/>
    <mergeCell ref="A37:B38"/>
    <mergeCell ref="C37:C38"/>
    <mergeCell ref="J37:K38"/>
    <mergeCell ref="L37:L38"/>
    <mergeCell ref="G38:I38"/>
    <mergeCell ref="P38:R38"/>
    <mergeCell ref="H10:I10"/>
    <mergeCell ref="Q10:R10"/>
    <mergeCell ref="A20:B21"/>
    <mergeCell ref="C20:C21"/>
    <mergeCell ref="J20:K21"/>
    <mergeCell ref="L20:L21"/>
    <mergeCell ref="G21:I21"/>
    <mergeCell ref="P21:R21"/>
    <mergeCell ref="P4:R4"/>
    <mergeCell ref="A3:B4"/>
    <mergeCell ref="C3:C4"/>
    <mergeCell ref="J3:K4"/>
    <mergeCell ref="L3:L4"/>
    <mergeCell ref="G4:I4"/>
  </mergeCells>
  <phoneticPr fontId="3"/>
  <printOptions horizontalCentered="1"/>
  <pageMargins left="0" right="0" top="0"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406-76C9-492E-8C4F-21E0BF18D845}">
  <sheetPr codeName="Sheet7"/>
  <dimension ref="A1:A8"/>
  <sheetViews>
    <sheetView workbookViewId="0">
      <selection activeCell="A4" sqref="A4"/>
    </sheetView>
  </sheetViews>
  <sheetFormatPr defaultRowHeight="13" x14ac:dyDescent="0.2"/>
  <cols>
    <col min="1" max="1" width="30.29296875" customWidth="1"/>
  </cols>
  <sheetData>
    <row r="1" spans="1:1" x14ac:dyDescent="0.2">
      <c r="A1" s="34" t="s">
        <v>113</v>
      </c>
    </row>
    <row r="2" spans="1:1" x14ac:dyDescent="0.2">
      <c r="A2" s="34" t="s">
        <v>114</v>
      </c>
    </row>
    <row r="3" spans="1:1" x14ac:dyDescent="0.2">
      <c r="A3" s="34" t="s">
        <v>115</v>
      </c>
    </row>
    <row r="4" spans="1:1" x14ac:dyDescent="0.2">
      <c r="A4" s="34" t="s">
        <v>116</v>
      </c>
    </row>
    <row r="6" spans="1:1" ht="26" x14ac:dyDescent="0.2">
      <c r="A6" s="34" t="s">
        <v>117</v>
      </c>
    </row>
    <row r="7" spans="1:1" x14ac:dyDescent="0.2">
      <c r="A7" s="34" t="s">
        <v>118</v>
      </c>
    </row>
    <row r="8" spans="1:1" x14ac:dyDescent="0.2">
      <c r="A8" s="34" t="s">
        <v>119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工賃の算出方法</vt:lpstr>
      <vt:lpstr>入金額</vt:lpstr>
      <vt:lpstr>支給表</vt:lpstr>
      <vt:lpstr>総合計_利用者別</vt:lpstr>
      <vt:lpstr>入力sheet</vt:lpstr>
      <vt:lpstr>１-12明細</vt:lpstr>
      <vt:lpstr>13-24明細</vt:lpstr>
      <vt:lpstr>25-36明細</vt:lpstr>
      <vt:lpstr>平均工賃の考え方</vt:lpstr>
      <vt:lpstr>賞与</vt:lpstr>
      <vt:lpstr>1-12受領書</vt:lpstr>
      <vt:lpstr>R6年度支給表</vt:lpstr>
      <vt:lpstr>R6年度入金額</vt:lpstr>
      <vt:lpstr>'R6年度支給表'!Print_Area</vt:lpstr>
      <vt:lpstr>支給表!Print_Area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takagi toshihide</dc:creator>
  <cp:keywords/>
  <dc:description/>
  <cp:lastModifiedBy>高木俊秀</cp:lastModifiedBy>
  <cp:revision/>
  <cp:lastPrinted>2025-05-20T02:53:16Z</cp:lastPrinted>
  <dcterms:created xsi:type="dcterms:W3CDTF">2024-03-25T02:15:58Z</dcterms:created>
  <dcterms:modified xsi:type="dcterms:W3CDTF">2025-05-31T10:15:40Z</dcterms:modified>
  <cp:category/>
  <cp:contentStatus/>
</cp:coreProperties>
</file>